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SEGUNDO TRIMESTRE 2024\IV. Informacion Financiera Adicional (LDF)\"/>
    </mc:Choice>
  </mc:AlternateContent>
  <xr:revisionPtr revIDLastSave="0" documentId="13_ncr:1_{D3E064BC-47E7-4F8C-8D49-F44BD70440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G71" i="1" s="1"/>
  <c r="I71" i="1"/>
  <c r="H71" i="1"/>
  <c r="F71" i="1"/>
  <c r="E71" i="1"/>
  <c r="H67" i="1"/>
  <c r="I67" i="1" s="1"/>
  <c r="F67" i="1"/>
  <c r="E67" i="1"/>
  <c r="I63" i="1"/>
  <c r="H63" i="1"/>
  <c r="G63" i="1"/>
  <c r="F63" i="1"/>
  <c r="E63" i="1"/>
  <c r="I62" i="1"/>
  <c r="H62" i="1"/>
  <c r="H58" i="1" s="1"/>
  <c r="F62" i="1"/>
  <c r="F58" i="1" s="1"/>
  <c r="E62" i="1"/>
  <c r="E58" i="1" s="1"/>
  <c r="J61" i="1"/>
  <c r="J60" i="1"/>
  <c r="J59" i="1"/>
  <c r="J57" i="1"/>
  <c r="J56" i="1"/>
  <c r="J55" i="1"/>
  <c r="J54" i="1"/>
  <c r="I53" i="1"/>
  <c r="H53" i="1"/>
  <c r="F53" i="1"/>
  <c r="E53" i="1"/>
  <c r="I52" i="1"/>
  <c r="H52" i="1"/>
  <c r="F52" i="1"/>
  <c r="E52" i="1"/>
  <c r="J51" i="1"/>
  <c r="J50" i="1"/>
  <c r="J44" i="1"/>
  <c r="J43" i="1"/>
  <c r="H42" i="1"/>
  <c r="H41" i="1" s="1"/>
  <c r="F42" i="1"/>
  <c r="E42" i="1"/>
  <c r="E41" i="1" s="1"/>
  <c r="H40" i="1"/>
  <c r="H39" i="1" s="1"/>
  <c r="F40" i="1"/>
  <c r="F39" i="1" s="1"/>
  <c r="E40" i="1"/>
  <c r="J38" i="1"/>
  <c r="I37" i="1"/>
  <c r="H37" i="1"/>
  <c r="F37" i="1"/>
  <c r="E37" i="1"/>
  <c r="J36" i="1"/>
  <c r="G36" i="1"/>
  <c r="I35" i="1"/>
  <c r="H35" i="1"/>
  <c r="F35" i="1"/>
  <c r="E35" i="1"/>
  <c r="I34" i="1"/>
  <c r="H34" i="1"/>
  <c r="F34" i="1"/>
  <c r="E34" i="1"/>
  <c r="J34" i="1" s="1"/>
  <c r="I33" i="1"/>
  <c r="H33" i="1"/>
  <c r="F33" i="1"/>
  <c r="E33" i="1"/>
  <c r="J31" i="1"/>
  <c r="G31" i="1"/>
  <c r="I30" i="1"/>
  <c r="H30" i="1"/>
  <c r="F30" i="1"/>
  <c r="E30" i="1"/>
  <c r="I29" i="1"/>
  <c r="H29" i="1"/>
  <c r="F29" i="1"/>
  <c r="E29" i="1"/>
  <c r="J28" i="1"/>
  <c r="G28" i="1"/>
  <c r="J27" i="1"/>
  <c r="G27" i="1"/>
  <c r="I26" i="1"/>
  <c r="H26" i="1"/>
  <c r="F26" i="1"/>
  <c r="E26" i="1"/>
  <c r="J25" i="1"/>
  <c r="G25" i="1"/>
  <c r="J24" i="1"/>
  <c r="G24" i="1"/>
  <c r="I23" i="1"/>
  <c r="H23" i="1"/>
  <c r="F23" i="1"/>
  <c r="E23" i="1"/>
  <c r="G23" i="1" s="1"/>
  <c r="I22" i="1"/>
  <c r="H22" i="1"/>
  <c r="F22" i="1"/>
  <c r="E22" i="1"/>
  <c r="I21" i="1"/>
  <c r="H21" i="1"/>
  <c r="F21" i="1"/>
  <c r="E21" i="1"/>
  <c r="I18" i="1"/>
  <c r="H18" i="1"/>
  <c r="F18" i="1"/>
  <c r="E18" i="1"/>
  <c r="I17" i="1"/>
  <c r="H17" i="1"/>
  <c r="F17" i="1"/>
  <c r="E17" i="1"/>
  <c r="I16" i="1"/>
  <c r="H16" i="1"/>
  <c r="F16" i="1"/>
  <c r="E16" i="1"/>
  <c r="G16" i="1" s="1"/>
  <c r="I15" i="1"/>
  <c r="H15" i="1"/>
  <c r="F15" i="1"/>
  <c r="E15" i="1"/>
  <c r="I14" i="1"/>
  <c r="H14" i="1"/>
  <c r="F14" i="1"/>
  <c r="E14" i="1"/>
  <c r="I13" i="1"/>
  <c r="H13" i="1"/>
  <c r="F13" i="1"/>
  <c r="E13" i="1"/>
  <c r="G53" i="1" l="1"/>
  <c r="J62" i="1"/>
  <c r="J29" i="1"/>
  <c r="G35" i="1"/>
  <c r="G67" i="1"/>
  <c r="G30" i="1"/>
  <c r="G14" i="1"/>
  <c r="J53" i="1"/>
  <c r="E49" i="1"/>
  <c r="E69" i="1" s="1"/>
  <c r="G15" i="1"/>
  <c r="G21" i="1"/>
  <c r="G26" i="1"/>
  <c r="F49" i="1"/>
  <c r="F69" i="1" s="1"/>
  <c r="G62" i="1"/>
  <c r="G58" i="1" s="1"/>
  <c r="J30" i="1"/>
  <c r="I58" i="1"/>
  <c r="J58" i="1" s="1"/>
  <c r="J35" i="1"/>
  <c r="G37" i="1"/>
  <c r="H49" i="1"/>
  <c r="H69" i="1" s="1"/>
  <c r="J15" i="1"/>
  <c r="F32" i="1"/>
  <c r="I49" i="1"/>
  <c r="I42" i="1"/>
  <c r="I41" i="1" s="1"/>
  <c r="J41" i="1" s="1"/>
  <c r="J26" i="1"/>
  <c r="H32" i="1"/>
  <c r="G40" i="1"/>
  <c r="G39" i="1" s="1"/>
  <c r="J16" i="1"/>
  <c r="J63" i="1"/>
  <c r="G17" i="1"/>
  <c r="G29" i="1"/>
  <c r="J71" i="1"/>
  <c r="I20" i="1"/>
  <c r="J21" i="1"/>
  <c r="F20" i="1"/>
  <c r="J37" i="1"/>
  <c r="J67" i="1"/>
  <c r="G18" i="1"/>
  <c r="J14" i="1"/>
  <c r="G42" i="1"/>
  <c r="G41" i="1" s="1"/>
  <c r="E20" i="1"/>
  <c r="H20" i="1"/>
  <c r="H45" i="1" s="1"/>
  <c r="J22" i="1"/>
  <c r="I32" i="1"/>
  <c r="J17" i="1"/>
  <c r="J23" i="1"/>
  <c r="J18" i="1"/>
  <c r="G20" i="1"/>
  <c r="J32" i="1"/>
  <c r="G13" i="1"/>
  <c r="I40" i="1"/>
  <c r="G52" i="1"/>
  <c r="G49" i="1" s="1"/>
  <c r="J13" i="1"/>
  <c r="G34" i="1"/>
  <c r="F41" i="1"/>
  <c r="J52" i="1"/>
  <c r="E32" i="1"/>
  <c r="G33" i="1"/>
  <c r="G22" i="1"/>
  <c r="E39" i="1"/>
  <c r="J33" i="1"/>
  <c r="J49" i="1" l="1"/>
  <c r="H74" i="1"/>
  <c r="J42" i="1"/>
  <c r="E45" i="1"/>
  <c r="E74" i="1" s="1"/>
  <c r="G69" i="1"/>
  <c r="I69" i="1"/>
  <c r="J69" i="1" s="1"/>
  <c r="J20" i="1"/>
  <c r="F45" i="1"/>
  <c r="F74" i="1" s="1"/>
  <c r="I39" i="1"/>
  <c r="J40" i="1"/>
  <c r="G32" i="1"/>
  <c r="G45" i="1" s="1"/>
  <c r="G74" i="1" s="1"/>
  <c r="J39" i="1" l="1"/>
  <c r="J45" i="1" s="1"/>
  <c r="I45" i="1"/>
  <c r="I74" i="1" s="1"/>
  <c r="J74" i="1" s="1"/>
</calcChain>
</file>

<file path=xl/sharedStrings.xml><?xml version="1.0" encoding="utf-8"?>
<sst xmlns="http://schemas.openxmlformats.org/spreadsheetml/2006/main" count="81" uniqueCount="81">
  <si>
    <t>AYUNTAMIENTO MUNICIPAL DE PLAYAS DE ROSARITO</t>
  </si>
  <si>
    <t>Estado Analítico de Ingresos Detallado - LDF</t>
  </si>
  <si>
    <t>(PESOS)</t>
  </si>
  <si>
    <t>Ingreso</t>
  </si>
  <si>
    <t>Concepto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</si>
  <si>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</si>
  <si>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</si>
  <si>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</si>
  <si>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</si>
  <si>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</si>
  <si>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</si>
  <si>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</si>
  <si>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</si>
  <si>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</si>
  <si>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</si>
  <si>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</si>
  <si>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</si>
  <si>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</si>
  <si>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</si>
  <si>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</si>
  <si>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</si>
  <si>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</si>
  <si>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</si>
  <si>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</si>
  <si>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</si>
  <si>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</si>
  <si>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</si>
  <si>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</si>
  <si>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</si>
  <si>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</si>
  <si>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</si>
  <si>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</si>
  <si>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</si>
  <si>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</si>
  <si>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</si>
  <si>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</si>
  <si>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</si>
  <si>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</si>
  <si>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</si>
  <si>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</si>
  <si>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</si>
  <si>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</si>
  <si>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</si>
  <si>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</si>
  <si>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</si>
  <si>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</si>
  <si>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</si>
  <si>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</si>
  <si>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</si>
  <si>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</si>
  <si>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</si>
  <si>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</si>
  <si>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</si>
  <si>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</si>
  <si>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</si>
  <si>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</si>
  <si>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</si>
  <si>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</si>
  <si>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</si>
  <si>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</si>
  <si>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</si>
  <si>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</si>
  <si>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</si>
  <si>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</si>
  <si>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</si>
  <si>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</si>
  <si>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</si>
  <si>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</si>
  <si>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</si>
  <si>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</si>
  <si>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</si>
  <si>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PRESIDENTE MUNICIPAL</t>
  </si>
  <si>
    <t>TESORERO MUNICIPAL</t>
  </si>
  <si>
    <t xml:space="preserve">ENCARGADO DE DESPACHO DE </t>
  </si>
  <si>
    <t>Del 1 de enero al 30 de junio de 2024</t>
  </si>
  <si>
    <t xml:space="preserve">Diferencia </t>
  </si>
  <si>
    <t>Estimado</t>
  </si>
  <si>
    <t>C. HILDA ARACELI BROWN FIGUEREDO</t>
  </si>
  <si>
    <t>LIC. JOSÉ FRANCISCO SIGLER PINEDA</t>
  </si>
  <si>
    <t>LIC. JUAN ANTONIO ALAMILLO CÁRDENAS</t>
  </si>
  <si>
    <t xml:space="preserve">      RECAUDACION DE RENTAS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</si>
</sst>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/>
    <xf numFmtId="44" fontId="4" fillId="0" borderId="5" xfId="1" applyFont="1" applyBorder="1" applyAlignment="1">
      <alignment horizontal="center" vertical="center"/>
    </xf>
    <xf numFmtId="0" fontId="4" fillId="0" borderId="4" xfId="2" applyFont="1" applyBorder="1" applyAlignment="1">
      <alignment horizontal="left" vertical="center"/>
    </xf>
    <xf numFmtId="44" fontId="5" fillId="0" borderId="5" xfId="1" applyFont="1" applyBorder="1" applyAlignment="1">
      <alignment horizontal="center" vertical="center"/>
    </xf>
    <xf numFmtId="44" fontId="5" fillId="0" borderId="16" xfId="1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15" xfId="2" applyFont="1" applyBorder="1" applyAlignment="1">
      <alignment horizontal="left" vertical="center"/>
    </xf>
    <xf numFmtId="44" fontId="5" fillId="2" borderId="5" xfId="1" applyFont="1" applyFill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justify" vertical="center"/>
    </xf>
    <xf numFmtId="0" fontId="4" fillId="0" borderId="0" xfId="2" applyFont="1" applyAlignment="1">
      <alignment horizontal="justify" vertical="center"/>
    </xf>
    <xf numFmtId="0" fontId="4" fillId="0" borderId="15" xfId="2" applyFont="1" applyBorder="1" applyAlignment="1">
      <alignment horizontal="justify" vertical="center"/>
    </xf>
    <xf numFmtId="44" fontId="3" fillId="0" borderId="16" xfId="1" applyFont="1" applyBorder="1" applyAlignment="1">
      <alignment horizontal="center" vertical="center"/>
    </xf>
    <xf numFmtId="44" fontId="5" fillId="3" borderId="5" xfId="1" applyFont="1" applyFill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7" fillId="0" borderId="5" xfId="1" applyFont="1" applyBorder="1" applyAlignment="1">
      <alignment horizontal="center" vertical="center"/>
    </xf>
    <xf numFmtId="0" fontId="4" fillId="0" borderId="6" xfId="2" applyFont="1" applyBorder="1" applyAlignment="1">
      <alignment horizontal="justify" vertical="center"/>
    </xf>
    <xf numFmtId="44" fontId="5" fillId="0" borderId="8" xfId="1" applyFont="1" applyBorder="1" applyAlignment="1">
      <alignment horizontal="center" vertical="center"/>
    </xf>
    <xf numFmtId="0" fontId="4" fillId="0" borderId="0" xfId="3" applyFont="1"/>
    <xf numFmtId="43" fontId="2" fillId="0" borderId="0" xfId="4" applyFont="1"/>
    <xf numFmtId="44" fontId="5" fillId="4" borderId="5" xfId="1" applyFont="1" applyFill="1" applyBorder="1" applyAlignment="1">
      <alignment horizontal="center" vertical="center"/>
    </xf>
    <xf numFmtId="0" fontId="4" fillId="0" borderId="5" xfId="2" applyFont="1" applyBorder="1" applyAlignment="1">
      <alignment horizontal="left" vertical="center"/>
    </xf>
    <xf numFmtId="164" fontId="2" fillId="0" borderId="0" xfId="2" applyNumberFormat="1"/>
    <xf numFmtId="0" fontId="4" fillId="0" borderId="0" xfId="2" applyFont="1" applyAlignment="1">
      <alignment horizontal="left" vertical="center"/>
    </xf>
    <xf numFmtId="0" fontId="4" fillId="0" borderId="15" xfId="2" applyFont="1" applyBorder="1" applyAlignment="1">
      <alignment horizontal="left" vertical="center"/>
    </xf>
    <xf numFmtId="0" fontId="4" fillId="0" borderId="0" xfId="2" applyFont="1" applyAlignment="1">
      <alignment horizontal="justify" vertical="center"/>
    </xf>
    <xf numFmtId="0" fontId="4" fillId="0" borderId="15" xfId="2" applyFont="1" applyBorder="1" applyAlignment="1">
      <alignment horizontal="justify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horizontal="left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justify" vertical="center"/>
    </xf>
    <xf numFmtId="0" fontId="4" fillId="0" borderId="2" xfId="2" applyFont="1" applyBorder="1" applyAlignment="1">
      <alignment horizontal="justify" vertical="center"/>
    </xf>
    <xf numFmtId="0" fontId="4" fillId="0" borderId="3" xfId="2" applyFont="1" applyBorder="1" applyAlignment="1">
      <alignment horizontal="justify" vertical="center"/>
    </xf>
    <xf numFmtId="0" fontId="3" fillId="0" borderId="5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4" fillId="0" borderId="7" xfId="2" applyFont="1" applyBorder="1" applyAlignment="1">
      <alignment horizontal="justify" vertical="center"/>
    </xf>
    <xf numFmtId="0" fontId="4" fillId="0" borderId="17" xfId="2" applyFont="1" applyBorder="1" applyAlignment="1">
      <alignment horizontal="justify" vertical="center"/>
    </xf>
  </cellXfs>
  <cellStyles count="7">
    <cellStyle name="Millares" xfId="4" builtinId="3"/>
    <cellStyle name="Moneda" xfId="1" builtinId="4"/>
    <cellStyle name="Moneda 2" xfId="6" xr:uid="{500E144C-4A5D-4E46-A533-647DF006C171}"/>
    <cellStyle name="Normal" xfId="0" builtinId="0"/>
    <cellStyle name="Normal 3 2" xfId="3" xr:uid="{00000000-0005-0000-0000-000002000000}"/>
    <cellStyle name="Normal 4" xfId="2" xr:uid="{00000000-0005-0000-0000-000003000000}"/>
    <cellStyle name="Normal 9" xfId="5" xr:uid="{DDA8414A-4D59-4D7D-B001-EF86CBBBE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85</xdr:row>
      <xdr:rowOff>111125</xdr:rowOff>
    </xdr:from>
    <xdr:to>
      <xdr:col>3</xdr:col>
      <xdr:colOff>2794000</xdr:colOff>
      <xdr:row>85</xdr:row>
      <xdr:rowOff>111125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7CD1B03-9A10-481A-AE13-CC3C5C68B408}"/>
            </a:ext>
          </a:extLst>
        </xdr:cNvPr>
        <xdr:cNvCxnSpPr/>
      </xdr:nvCxnSpPr>
      <xdr:spPr>
        <a:xfrm>
          <a:off x="847725" y="12922250"/>
          <a:ext cx="302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3174999</xdr:colOff>
      <xdr:row>85</xdr:row>
      <xdr:rowOff>119062</xdr:rowOff>
    </xdr:from>
    <xdr:to>
      <xdr:col>7</xdr:col>
      <xdr:colOff>150811</xdr:colOff>
      <xdr:row>85</xdr:row>
      <xdr:rowOff>119062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B58C01B-385E-4A83-AB98-9414974A84FB}"/>
            </a:ext>
          </a:extLst>
        </xdr:cNvPr>
        <xdr:cNvCxnSpPr/>
      </xdr:nvCxnSpPr>
      <xdr:spPr>
        <a:xfrm>
          <a:off x="4251324" y="12930187"/>
          <a:ext cx="363378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722313</xdr:colOff>
      <xdr:row>85</xdr:row>
      <xdr:rowOff>127000</xdr:rowOff>
    </xdr:from>
    <xdr:to>
      <xdr:col>10</xdr:col>
      <xdr:colOff>0</xdr:colOff>
      <xdr:row>85</xdr:row>
      <xdr:rowOff>128588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22768F9-624D-4801-855D-1712A09C6D60}"/>
            </a:ext>
          </a:extLst>
        </xdr:cNvPr>
        <xdr:cNvCxnSpPr/>
      </xdr:nvCxnSpPr>
      <xdr:spPr>
        <a:xfrm>
          <a:off x="8456613" y="12938125"/>
          <a:ext cx="2635249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85</xdr:row>
      <xdr:rowOff>111125</xdr:rowOff>
    </xdr:from>
    <xdr:to>
      <xdr:col>3</xdr:col>
      <xdr:colOff>2794000</xdr:colOff>
      <xdr:row>85</xdr:row>
      <xdr:rowOff>111125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FF199C4-6A7D-4B19-9343-028D059B783C}"/>
            </a:ext>
          </a:extLst>
        </xdr:cNvPr>
        <xdr:cNvCxnSpPr/>
      </xdr:nvCxnSpPr>
      <xdr:spPr>
        <a:xfrm>
          <a:off x="847725" y="11512550"/>
          <a:ext cx="302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3174999</xdr:colOff>
      <xdr:row>85</xdr:row>
      <xdr:rowOff>119062</xdr:rowOff>
    </xdr:from>
    <xdr:to>
      <xdr:col>7</xdr:col>
      <xdr:colOff>150811</xdr:colOff>
      <xdr:row>85</xdr:row>
      <xdr:rowOff>119062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16751D9F-8587-457C-9464-76B59EC6A3C4}"/>
            </a:ext>
          </a:extLst>
        </xdr:cNvPr>
        <xdr:cNvCxnSpPr/>
      </xdr:nvCxnSpPr>
      <xdr:spPr>
        <a:xfrm>
          <a:off x="4251324" y="11520487"/>
          <a:ext cx="363378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754063</xdr:colOff>
      <xdr:row>85</xdr:row>
      <xdr:rowOff>127000</xdr:rowOff>
    </xdr:from>
    <xdr:to>
      <xdr:col>10</xdr:col>
      <xdr:colOff>0</xdr:colOff>
      <xdr:row>85</xdr:row>
      <xdr:rowOff>128588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8536F8A-BB1B-49AA-9753-85F120895723}"/>
            </a:ext>
          </a:extLst>
        </xdr:cNvPr>
        <xdr:cNvCxnSpPr/>
      </xdr:nvCxnSpPr>
      <xdr:spPr>
        <a:xfrm>
          <a:off x="8488363" y="11528425"/>
          <a:ext cx="2692399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85</xdr:row>
      <xdr:rowOff>111125</xdr:rowOff>
    </xdr:from>
    <xdr:to>
      <xdr:col>3</xdr:col>
      <xdr:colOff>2794000</xdr:colOff>
      <xdr:row>85</xdr:row>
      <xdr:rowOff>111125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CA849257-9CA7-4FAB-B4F8-0FF3D3FDC65D}"/>
            </a:ext>
          </a:extLst>
        </xdr:cNvPr>
        <xdr:cNvCxnSpPr/>
      </xdr:nvCxnSpPr>
      <xdr:spPr>
        <a:xfrm>
          <a:off x="847725" y="11512550"/>
          <a:ext cx="3022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3174999</xdr:colOff>
      <xdr:row>85</xdr:row>
      <xdr:rowOff>119062</xdr:rowOff>
    </xdr:from>
    <xdr:to>
      <xdr:col>7</xdr:col>
      <xdr:colOff>150811</xdr:colOff>
      <xdr:row>85</xdr:row>
      <xdr:rowOff>119062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3D39D72E-C8BE-4DA5-85A2-2DE4661BF904}"/>
            </a:ext>
          </a:extLst>
        </xdr:cNvPr>
        <xdr:cNvCxnSpPr/>
      </xdr:nvCxnSpPr>
      <xdr:spPr>
        <a:xfrm>
          <a:off x="4251324" y="11520487"/>
          <a:ext cx="363378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754063</xdr:colOff>
      <xdr:row>85</xdr:row>
      <xdr:rowOff>127000</xdr:rowOff>
    </xdr:from>
    <xdr:to>
      <xdr:col>10</xdr:col>
      <xdr:colOff>0</xdr:colOff>
      <xdr:row>85</xdr:row>
      <xdr:rowOff>128588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A17331F4-59DA-47F8-9431-4AA44C4C4AC6}"/>
            </a:ext>
          </a:extLst>
        </xdr:cNvPr>
        <xdr:cNvCxnSpPr/>
      </xdr:nvCxnSpPr>
      <xdr:spPr>
        <a:xfrm>
          <a:off x="8488363" y="11528425"/>
          <a:ext cx="2692399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ordctapub\Desktop\AYUNTAMIENTO\2024\AVANCE%20DE%20INGRESOS%202024final.xlsx" TargetMode="External"/><Relationship Id="rId1" Type="http://schemas.openxmlformats.org/officeDocument/2006/relationships/externalLinkPath" Target="/Users/coordctapub/Desktop/AYUNTAMIENTO/2024/AVANCE%20DE%20INGRESOS%202024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INGRESOS 2024 POR RUBRO"/>
      <sheetName val="INGRESOS 2024 RUBRO Y PARTIDA"/>
      <sheetName val="INGRESOS 2024 CALENDARIO MENSUA"/>
      <sheetName val="SABANA DE TRANSFERENCIAS"/>
      <sheetName val="TRANSF POR PARTIDA MENSUAL"/>
      <sheetName val="INGRESOS 2024 PARTIDA MENSUAL"/>
      <sheetName val="TRANSF POR RUBRO MEN"/>
      <sheetName val="P. INGRESOS MODIFICADO PARTIDA"/>
      <sheetName val="P. INGRESOS MODIFICADO RUBRO"/>
      <sheetName val="INGRESOS DEVENGADOS MENSUAL "/>
      <sheetName val="SDA"/>
      <sheetName val="EAI"/>
      <sheetName val="EAI-LDF (1)"/>
      <sheetName val="BP-LDF (1)"/>
      <sheetName val="LDF 1"/>
      <sheetName val="LDF 2"/>
      <sheetName val="EAI (2)"/>
      <sheetName val="EAI-LDF (2)"/>
      <sheetName val="BP-LDF (2)"/>
      <sheetName val="EAI (3)"/>
      <sheetName val="EAI-LDF (3)"/>
      <sheetName val="BP-LDF (3)"/>
      <sheetName val="EAI (4)"/>
      <sheetName val="EAI-LDF (4)"/>
      <sheetName val="BP-LDF (4)"/>
    </sheetNames>
    <sheetDataSet>
      <sheetData sheetId="0"/>
      <sheetData sheetId="1"/>
      <sheetData sheetId="2"/>
      <sheetData sheetId="3"/>
      <sheetData sheetId="4">
        <row r="39">
          <cell r="J39">
            <v>0</v>
          </cell>
          <cell r="P39">
            <v>3000000</v>
          </cell>
        </row>
        <row r="43">
          <cell r="J43">
            <v>0</v>
          </cell>
          <cell r="P43">
            <v>0</v>
          </cell>
        </row>
        <row r="51">
          <cell r="J51">
            <v>0</v>
          </cell>
          <cell r="P51">
            <v>0</v>
          </cell>
        </row>
        <row r="200">
          <cell r="J200">
            <v>0</v>
          </cell>
          <cell r="P200">
            <v>0</v>
          </cell>
        </row>
        <row r="215">
          <cell r="J215">
            <v>0</v>
          </cell>
          <cell r="P215">
            <v>0</v>
          </cell>
        </row>
        <row r="266">
          <cell r="J266">
            <v>721462</v>
          </cell>
          <cell r="P266">
            <v>0</v>
          </cell>
        </row>
        <row r="269">
          <cell r="J269">
            <v>0</v>
          </cell>
          <cell r="P269">
            <v>-24603804</v>
          </cell>
        </row>
        <row r="270">
          <cell r="J270">
            <v>0</v>
          </cell>
          <cell r="P270">
            <v>-1907537</v>
          </cell>
        </row>
        <row r="271">
          <cell r="J271">
            <v>0</v>
          </cell>
          <cell r="P271">
            <v>-1189057</v>
          </cell>
        </row>
        <row r="272">
          <cell r="J272">
            <v>0</v>
          </cell>
          <cell r="P272">
            <v>324510</v>
          </cell>
        </row>
        <row r="273">
          <cell r="J273">
            <v>0</v>
          </cell>
          <cell r="P273">
            <v>-169666</v>
          </cell>
        </row>
        <row r="277">
          <cell r="J277">
            <v>0</v>
          </cell>
          <cell r="P277">
            <v>0</v>
          </cell>
        </row>
        <row r="278">
          <cell r="J278">
            <v>0</v>
          </cell>
          <cell r="P278">
            <v>0</v>
          </cell>
        </row>
        <row r="279">
          <cell r="J279">
            <v>0</v>
          </cell>
          <cell r="P279">
            <v>0</v>
          </cell>
        </row>
        <row r="280">
          <cell r="J280">
            <v>0</v>
          </cell>
          <cell r="P280">
            <v>-15004693</v>
          </cell>
        </row>
        <row r="281">
          <cell r="J281">
            <v>0</v>
          </cell>
          <cell r="P281">
            <v>1171794</v>
          </cell>
        </row>
        <row r="282">
          <cell r="J282">
            <v>0</v>
          </cell>
          <cell r="P282">
            <v>-554249</v>
          </cell>
        </row>
        <row r="283">
          <cell r="J283">
            <v>0</v>
          </cell>
          <cell r="P283">
            <v>81818</v>
          </cell>
        </row>
        <row r="284">
          <cell r="J284">
            <v>0</v>
          </cell>
          <cell r="P284">
            <v>0</v>
          </cell>
        </row>
        <row r="285">
          <cell r="J285">
            <v>0</v>
          </cell>
          <cell r="P285">
            <v>15125644</v>
          </cell>
        </row>
        <row r="286">
          <cell r="J286">
            <v>0</v>
          </cell>
          <cell r="P286">
            <v>3090428</v>
          </cell>
        </row>
        <row r="288">
          <cell r="J288">
            <v>-3188889</v>
          </cell>
          <cell r="P288">
            <v>0</v>
          </cell>
        </row>
        <row r="289">
          <cell r="J289">
            <v>-5844216</v>
          </cell>
          <cell r="P289">
            <v>0</v>
          </cell>
        </row>
        <row r="292">
          <cell r="J292">
            <v>0</v>
          </cell>
          <cell r="P292">
            <v>0</v>
          </cell>
        </row>
        <row r="293">
          <cell r="J293">
            <v>0</v>
          </cell>
          <cell r="P293">
            <v>0</v>
          </cell>
        </row>
        <row r="294">
          <cell r="J294">
            <v>0</v>
          </cell>
          <cell r="P294">
            <v>0</v>
          </cell>
        </row>
        <row r="295">
          <cell r="J295">
            <v>0</v>
          </cell>
          <cell r="P295">
            <v>0</v>
          </cell>
        </row>
        <row r="296">
          <cell r="J296">
            <v>0</v>
          </cell>
          <cell r="P296">
            <v>0</v>
          </cell>
        </row>
        <row r="297">
          <cell r="J297">
            <v>0</v>
          </cell>
          <cell r="P297">
            <v>0</v>
          </cell>
        </row>
        <row r="298">
          <cell r="J298">
            <v>0</v>
          </cell>
          <cell r="P298">
            <v>0</v>
          </cell>
        </row>
        <row r="303">
          <cell r="J303">
            <v>0</v>
          </cell>
          <cell r="P303">
            <v>0</v>
          </cell>
        </row>
        <row r="304">
          <cell r="J304">
            <v>0</v>
          </cell>
          <cell r="P304">
            <v>0</v>
          </cell>
        </row>
        <row r="305">
          <cell r="J305">
            <v>0</v>
          </cell>
          <cell r="P305">
            <v>0</v>
          </cell>
        </row>
        <row r="307">
          <cell r="J307">
            <v>0</v>
          </cell>
        </row>
        <row r="308">
          <cell r="J308">
            <v>3595000</v>
          </cell>
        </row>
        <row r="310">
          <cell r="J310">
            <v>0</v>
          </cell>
          <cell r="P310">
            <v>0</v>
          </cell>
        </row>
        <row r="311">
          <cell r="J311">
            <v>0</v>
          </cell>
          <cell r="P311">
            <v>-6704560</v>
          </cell>
        </row>
        <row r="312">
          <cell r="J312">
            <v>0</v>
          </cell>
          <cell r="P312">
            <v>-485319</v>
          </cell>
        </row>
        <row r="313">
          <cell r="J313">
            <v>0</v>
          </cell>
        </row>
        <row r="314">
          <cell r="J314">
            <v>0</v>
          </cell>
        </row>
        <row r="316">
          <cell r="J316">
            <v>0</v>
          </cell>
        </row>
      </sheetData>
      <sheetData sheetId="5"/>
      <sheetData sheetId="6"/>
      <sheetData sheetId="7"/>
      <sheetData sheetId="8"/>
      <sheetData sheetId="9"/>
      <sheetData sheetId="10">
        <row r="39">
          <cell r="E39">
            <v>279730000</v>
          </cell>
          <cell r="AU39">
            <v>167202259.21299997</v>
          </cell>
        </row>
        <row r="43">
          <cell r="E43">
            <v>4500000</v>
          </cell>
          <cell r="AU43">
            <v>1782106.69</v>
          </cell>
        </row>
        <row r="51">
          <cell r="E51">
            <v>1999999.9999999998</v>
          </cell>
          <cell r="AU51">
            <v>743791.37000000011</v>
          </cell>
        </row>
        <row r="202">
          <cell r="E202">
            <v>179260000</v>
          </cell>
          <cell r="AU202">
            <v>77565105.460000053</v>
          </cell>
        </row>
        <row r="219">
          <cell r="E219">
            <v>25520000.000000004</v>
          </cell>
          <cell r="AU219">
            <v>4821351.0500000007</v>
          </cell>
        </row>
        <row r="270">
          <cell r="E270">
            <v>20990000</v>
          </cell>
          <cell r="AU270">
            <v>8427682.7200000025</v>
          </cell>
        </row>
        <row r="273">
          <cell r="E273">
            <v>231000000</v>
          </cell>
          <cell r="AU273">
            <v>112957938</v>
          </cell>
        </row>
        <row r="274">
          <cell r="E274">
            <v>36000000</v>
          </cell>
          <cell r="AU274">
            <v>19240040</v>
          </cell>
        </row>
        <row r="275">
          <cell r="E275">
            <v>15000000</v>
          </cell>
          <cell r="AU275">
            <v>6828826</v>
          </cell>
        </row>
        <row r="276">
          <cell r="E276">
            <v>7000000</v>
          </cell>
          <cell r="AU276">
            <v>3917069</v>
          </cell>
        </row>
        <row r="277">
          <cell r="E277">
            <v>12000000</v>
          </cell>
          <cell r="AU277">
            <v>5156661</v>
          </cell>
        </row>
        <row r="280">
          <cell r="E280">
            <v>0</v>
          </cell>
          <cell r="AU280">
            <v>0</v>
          </cell>
        </row>
        <row r="281">
          <cell r="E281">
            <v>0</v>
          </cell>
          <cell r="AU281">
            <v>21570108.310000002</v>
          </cell>
        </row>
        <row r="282">
          <cell r="E282">
            <v>1600000.0000000002</v>
          </cell>
          <cell r="AU282">
            <v>0</v>
          </cell>
        </row>
        <row r="283">
          <cell r="E283">
            <v>54999999.999999985</v>
          </cell>
          <cell r="AU283">
            <v>18911659</v>
          </cell>
        </row>
        <row r="284">
          <cell r="AU284">
            <v>1388840</v>
          </cell>
        </row>
        <row r="285">
          <cell r="E285">
            <v>27999999.999999996</v>
          </cell>
          <cell r="AU285">
            <v>3382521</v>
          </cell>
        </row>
        <row r="286">
          <cell r="E286">
            <v>1800000</v>
          </cell>
          <cell r="AU286">
            <v>721868</v>
          </cell>
        </row>
        <row r="287">
          <cell r="E287">
            <v>1800000</v>
          </cell>
          <cell r="AU287">
            <v>999644</v>
          </cell>
        </row>
        <row r="288">
          <cell r="E288">
            <v>700000</v>
          </cell>
          <cell r="AU288">
            <v>246660</v>
          </cell>
        </row>
        <row r="289">
          <cell r="E289">
            <v>3000000</v>
          </cell>
          <cell r="AU289">
            <v>0</v>
          </cell>
        </row>
        <row r="290">
          <cell r="E290">
            <v>0</v>
          </cell>
          <cell r="AU290">
            <v>0</v>
          </cell>
        </row>
        <row r="291">
          <cell r="E291">
            <v>0</v>
          </cell>
          <cell r="AU291">
            <v>0</v>
          </cell>
        </row>
        <row r="292">
          <cell r="AU292">
            <v>4516676</v>
          </cell>
        </row>
        <row r="294">
          <cell r="E294">
            <v>117000000</v>
          </cell>
          <cell r="AU294">
            <v>56905560</v>
          </cell>
        </row>
        <row r="295">
          <cell r="E295">
            <v>44495439.999999985</v>
          </cell>
          <cell r="AU295">
            <v>23190738</v>
          </cell>
        </row>
        <row r="298">
          <cell r="E298">
            <v>0</v>
          </cell>
          <cell r="AU298">
            <v>0</v>
          </cell>
        </row>
        <row r="299">
          <cell r="E299">
            <v>0</v>
          </cell>
          <cell r="AU299">
            <v>0</v>
          </cell>
        </row>
        <row r="300">
          <cell r="E300">
            <v>0</v>
          </cell>
          <cell r="AU300">
            <v>0</v>
          </cell>
        </row>
        <row r="301">
          <cell r="E301">
            <v>0</v>
          </cell>
          <cell r="AU301">
            <v>0</v>
          </cell>
        </row>
        <row r="302">
          <cell r="E302">
            <v>0</v>
          </cell>
          <cell r="AU302">
            <v>0</v>
          </cell>
        </row>
        <row r="303">
          <cell r="E303">
            <v>0</v>
          </cell>
          <cell r="AU303">
            <v>0</v>
          </cell>
        </row>
        <row r="304">
          <cell r="E304">
            <v>0</v>
          </cell>
          <cell r="AU304">
            <v>0</v>
          </cell>
        </row>
        <row r="309">
          <cell r="E309">
            <v>0</v>
          </cell>
          <cell r="AU309">
            <v>0</v>
          </cell>
        </row>
        <row r="310">
          <cell r="E310">
            <v>1900000</v>
          </cell>
          <cell r="AU310">
            <v>866162.41</v>
          </cell>
        </row>
        <row r="311">
          <cell r="E311">
            <v>2500000.0000000005</v>
          </cell>
          <cell r="AU311">
            <v>0</v>
          </cell>
        </row>
        <row r="313">
          <cell r="E313">
            <v>0</v>
          </cell>
          <cell r="AU313">
            <v>0</v>
          </cell>
        </row>
        <row r="314">
          <cell r="E314">
            <v>0</v>
          </cell>
          <cell r="AU314">
            <v>3591405</v>
          </cell>
        </row>
        <row r="316">
          <cell r="E316">
            <v>0</v>
          </cell>
          <cell r="AU316">
            <v>0</v>
          </cell>
        </row>
        <row r="317">
          <cell r="E317">
            <v>6704560</v>
          </cell>
          <cell r="AU317">
            <v>0</v>
          </cell>
        </row>
        <row r="318">
          <cell r="E318">
            <v>3199999.9999999995</v>
          </cell>
          <cell r="AU318">
            <v>1363656</v>
          </cell>
        </row>
        <row r="319">
          <cell r="E319">
            <v>0</v>
          </cell>
          <cell r="AU319">
            <v>0</v>
          </cell>
        </row>
        <row r="320">
          <cell r="E320">
            <v>16000000</v>
          </cell>
          <cell r="AU320">
            <v>10827460.610000001</v>
          </cell>
        </row>
        <row r="321">
          <cell r="E321">
            <v>3000000</v>
          </cell>
          <cell r="AU321">
            <v>0</v>
          </cell>
        </row>
        <row r="322">
          <cell r="E322">
            <v>300000</v>
          </cell>
          <cell r="AU322">
            <v>38266.629999999997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89"/>
  <sheetViews>
    <sheetView tabSelected="1" topLeftCell="A37" workbookViewId="0">
      <selection activeCell="K56" sqref="K56"/>
    </sheetView>
  </sheetViews>
  <sheetFormatPr baseColWidth="10" defaultRowHeight="12.75" x14ac:dyDescent="0.2"/>
  <cols>
    <col min="1" max="1" width="2.7109375" style="1" customWidth="1"/>
    <col min="2" max="2" width="11.42578125" style="1"/>
    <col min="3" max="3" width="2" style="1" customWidth="1"/>
    <col min="4" max="4" width="47.85546875" style="1" customWidth="1"/>
    <col min="5" max="5" width="16.28515625" style="1" customWidth="1"/>
    <col min="6" max="6" width="16.7109375" style="1" customWidth="1"/>
    <col min="7" max="7" width="19" style="1" customWidth="1"/>
    <col min="8" max="8" width="16.140625" style="1" bestFit="1" customWidth="1"/>
    <col min="9" max="9" width="16" style="1" customWidth="1"/>
    <col min="10" max="10" width="17.140625" style="1" customWidth="1"/>
    <col min="11" max="16384" width="11.42578125" style="1"/>
  </cols>
  <sheetData>
    <row r="3" spans="2:10" ht="13.5" thickBot="1" x14ac:dyDescent="0.25"/>
    <row r="4" spans="2:10" x14ac:dyDescent="0.2">
      <c r="B4" s="42" t="s">
        <v>0</v>
      </c>
      <c r="C4" s="43"/>
      <c r="D4" s="43"/>
      <c r="E4" s="43"/>
      <c r="F4" s="43"/>
      <c r="G4" s="43"/>
      <c r="H4" s="43"/>
      <c r="I4" s="43"/>
      <c r="J4" s="44"/>
    </row>
    <row r="5" spans="2:10" x14ac:dyDescent="0.2">
      <c r="B5" s="32" t="s">
        <v>1</v>
      </c>
      <c r="C5" s="33"/>
      <c r="D5" s="33"/>
      <c r="E5" s="33"/>
      <c r="F5" s="33"/>
      <c r="G5" s="33"/>
      <c r="H5" s="33"/>
      <c r="I5" s="33"/>
      <c r="J5" s="34"/>
    </row>
    <row r="6" spans="2:10" x14ac:dyDescent="0.2">
      <c r="B6" s="32" t="s">
        <v>74</v>
      </c>
      <c r="C6" s="33"/>
      <c r="D6" s="33"/>
      <c r="E6" s="33"/>
      <c r="F6" s="33"/>
      <c r="G6" s="33"/>
      <c r="H6" s="33"/>
      <c r="I6" s="33"/>
      <c r="J6" s="34"/>
    </row>
    <row r="7" spans="2:10" ht="13.5" thickBot="1" x14ac:dyDescent="0.25">
      <c r="B7" s="35" t="s">
        <v>2</v>
      </c>
      <c r="C7" s="36"/>
      <c r="D7" s="36"/>
      <c r="E7" s="36"/>
      <c r="F7" s="36"/>
      <c r="G7" s="36"/>
      <c r="H7" s="36"/>
      <c r="I7" s="36"/>
      <c r="J7" s="37"/>
    </row>
    <row r="8" spans="2:10" ht="9" customHeight="1" thickBot="1" x14ac:dyDescent="0.25">
      <c r="B8" s="42"/>
      <c r="C8" s="43"/>
      <c r="D8" s="44"/>
      <c r="E8" s="45" t="s">
        <v>3</v>
      </c>
      <c r="F8" s="46"/>
      <c r="G8" s="46"/>
      <c r="H8" s="46"/>
      <c r="I8" s="47"/>
      <c r="J8" s="48" t="s">
        <v>75</v>
      </c>
    </row>
    <row r="9" spans="2:10" x14ac:dyDescent="0.2">
      <c r="B9" s="32" t="s">
        <v>4</v>
      </c>
      <c r="C9" s="33"/>
      <c r="D9" s="34"/>
      <c r="E9" s="48" t="s">
        <v>76</v>
      </c>
      <c r="F9" s="51" t="s">
        <v>5</v>
      </c>
      <c r="G9" s="48" t="s">
        <v>6</v>
      </c>
      <c r="H9" s="48" t="s">
        <v>7</v>
      </c>
      <c r="I9" s="48" t="s">
        <v>8</v>
      </c>
      <c r="J9" s="49"/>
    </row>
    <row r="10" spans="2:10" ht="13.5" thickBot="1" x14ac:dyDescent="0.25">
      <c r="B10" s="35"/>
      <c r="C10" s="36"/>
      <c r="D10" s="37"/>
      <c r="E10" s="50"/>
      <c r="F10" s="52"/>
      <c r="G10" s="50"/>
      <c r="H10" s="50"/>
      <c r="I10" s="50"/>
      <c r="J10" s="50"/>
    </row>
    <row r="11" spans="2:10" ht="6.75" customHeight="1" x14ac:dyDescent="0.2">
      <c r="B11" s="38"/>
      <c r="C11" s="39"/>
      <c r="D11" s="40"/>
      <c r="E11" s="2"/>
      <c r="F11" s="2"/>
      <c r="G11" s="2"/>
      <c r="H11" s="2"/>
      <c r="I11" s="2"/>
      <c r="J11" s="2"/>
    </row>
    <row r="12" spans="2:10" x14ac:dyDescent="0.2">
      <c r="B12" s="29" t="s">
        <v>9</v>
      </c>
      <c r="C12" s="30"/>
      <c r="D12" s="41"/>
      <c r="E12" s="2"/>
      <c r="F12" s="2"/>
      <c r="G12" s="2"/>
      <c r="H12" s="2"/>
      <c r="I12" s="2"/>
      <c r="J12" s="2"/>
    </row>
    <row r="13" spans="2:10" ht="10.5" customHeight="1" x14ac:dyDescent="0.2">
      <c r="B13" s="3"/>
      <c r="C13" s="25" t="s">
        <v>10</v>
      </c>
      <c r="D13" s="26"/>
      <c r="E13" s="4">
        <f>+'[1]INGRESOS DEVENGADOS MENSUAL '!E39</f>
        <v>279730000</v>
      </c>
      <c r="F13" s="4">
        <f>+'[1]SABANA DE TRANSFERENCIAS'!J39+'[1]SABANA DE TRANSFERENCIAS'!P39</f>
        <v>3000000</v>
      </c>
      <c r="G13" s="4">
        <f t="shared" ref="G13:G18" si="0">+E13+F13</f>
        <v>282730000</v>
      </c>
      <c r="H13" s="4">
        <f>+'[1]INGRESOS DEVENGADOS MENSUAL '!AU39</f>
        <v>167202259.21299997</v>
      </c>
      <c r="I13" s="4">
        <f>+'[1]INGRESOS DEVENGADOS MENSUAL '!AU39</f>
        <v>167202259.21299997</v>
      </c>
      <c r="J13" s="4">
        <f t="shared" ref="J13:J18" si="1">+I13-E13</f>
        <v>-112527740.78700003</v>
      </c>
    </row>
    <row r="14" spans="2:10" ht="10.5" customHeight="1" x14ac:dyDescent="0.2">
      <c r="B14" s="3"/>
      <c r="C14" s="25" t="s">
        <v>11</v>
      </c>
      <c r="D14" s="26"/>
      <c r="E14" s="4">
        <f>+'[1]INGRESOS DEVENGADOS MENSUAL '!E43</f>
        <v>4500000</v>
      </c>
      <c r="F14" s="4">
        <f>+'[1]SABANA DE TRANSFERENCIAS'!J43+'[1]SABANA DE TRANSFERENCIAS'!P43</f>
        <v>0</v>
      </c>
      <c r="G14" s="4">
        <f t="shared" si="0"/>
        <v>4500000</v>
      </c>
      <c r="H14" s="4">
        <f>+'[1]INGRESOS DEVENGADOS MENSUAL '!AU43</f>
        <v>1782106.69</v>
      </c>
      <c r="I14" s="4">
        <f>+'[1]INGRESOS DEVENGADOS MENSUAL '!AU43</f>
        <v>1782106.69</v>
      </c>
      <c r="J14" s="4">
        <f t="shared" si="1"/>
        <v>-2717893.31</v>
      </c>
    </row>
    <row r="15" spans="2:10" ht="10.5" customHeight="1" x14ac:dyDescent="0.2">
      <c r="B15" s="3"/>
      <c r="C15" s="25" t="s">
        <v>12</v>
      </c>
      <c r="D15" s="26"/>
      <c r="E15" s="4">
        <f>+'[1]INGRESOS DEVENGADOS MENSUAL '!E51</f>
        <v>1999999.9999999998</v>
      </c>
      <c r="F15" s="4">
        <f>+'[1]SABANA DE TRANSFERENCIAS'!J51+'[1]SABANA DE TRANSFERENCIAS'!P51</f>
        <v>0</v>
      </c>
      <c r="G15" s="4">
        <f t="shared" si="0"/>
        <v>1999999.9999999998</v>
      </c>
      <c r="H15" s="4">
        <f>+'[1]INGRESOS DEVENGADOS MENSUAL '!AU51</f>
        <v>743791.37000000011</v>
      </c>
      <c r="I15" s="4">
        <f>+'[1]INGRESOS DEVENGADOS MENSUAL '!AU51</f>
        <v>743791.37000000011</v>
      </c>
      <c r="J15" s="4">
        <f t="shared" si="1"/>
        <v>-1256208.6299999997</v>
      </c>
    </row>
    <row r="16" spans="2:10" ht="10.5" customHeight="1" x14ac:dyDescent="0.2">
      <c r="B16" s="3"/>
      <c r="C16" s="25" t="s">
        <v>13</v>
      </c>
      <c r="D16" s="26"/>
      <c r="E16" s="4">
        <f>+'[1]INGRESOS DEVENGADOS MENSUAL '!E202</f>
        <v>179260000</v>
      </c>
      <c r="F16" s="4">
        <f>+'[1]SABANA DE TRANSFERENCIAS'!J200+'[1]SABANA DE TRANSFERENCIAS'!P200</f>
        <v>0</v>
      </c>
      <c r="G16" s="4">
        <f t="shared" si="0"/>
        <v>179260000</v>
      </c>
      <c r="H16" s="4">
        <f>+'[1]INGRESOS DEVENGADOS MENSUAL '!AU202</f>
        <v>77565105.460000053</v>
      </c>
      <c r="I16" s="4">
        <f>+'[1]INGRESOS DEVENGADOS MENSUAL '!AU202</f>
        <v>77565105.460000053</v>
      </c>
      <c r="J16" s="4">
        <f t="shared" si="1"/>
        <v>-101694894.53999995</v>
      </c>
    </row>
    <row r="17" spans="2:10" ht="10.5" customHeight="1" x14ac:dyDescent="0.2">
      <c r="B17" s="3"/>
      <c r="C17" s="25" t="s">
        <v>14</v>
      </c>
      <c r="D17" s="26"/>
      <c r="E17" s="4">
        <f>+'[1]INGRESOS DEVENGADOS MENSUAL '!E219</f>
        <v>25520000.000000004</v>
      </c>
      <c r="F17" s="4">
        <f>+'[1]SABANA DE TRANSFERENCIAS'!J215+'[1]SABANA DE TRANSFERENCIAS'!P215</f>
        <v>0</v>
      </c>
      <c r="G17" s="4">
        <f t="shared" si="0"/>
        <v>25520000.000000004</v>
      </c>
      <c r="H17" s="4">
        <f>+'[1]INGRESOS DEVENGADOS MENSUAL '!AU219</f>
        <v>4821351.0500000007</v>
      </c>
      <c r="I17" s="4">
        <f>+'[1]INGRESOS DEVENGADOS MENSUAL '!AU219</f>
        <v>4821351.0500000007</v>
      </c>
      <c r="J17" s="4">
        <f t="shared" si="1"/>
        <v>-20698648.950000003</v>
      </c>
    </row>
    <row r="18" spans="2:10" ht="10.5" customHeight="1" x14ac:dyDescent="0.2">
      <c r="B18" s="3"/>
      <c r="C18" s="25" t="s">
        <v>15</v>
      </c>
      <c r="D18" s="26"/>
      <c r="E18" s="4">
        <f>+'[1]INGRESOS DEVENGADOS MENSUAL '!E270</f>
        <v>20990000</v>
      </c>
      <c r="F18" s="4">
        <f>+'[1]SABANA DE TRANSFERENCIAS'!J266+'[1]SABANA DE TRANSFERENCIAS'!P266</f>
        <v>721462</v>
      </c>
      <c r="G18" s="4">
        <f t="shared" si="0"/>
        <v>21711462</v>
      </c>
      <c r="H18" s="4">
        <f>+'[1]INGRESOS DEVENGADOS MENSUAL '!AU270</f>
        <v>8427682.7200000025</v>
      </c>
      <c r="I18" s="4">
        <f>+'[1]INGRESOS DEVENGADOS MENSUAL '!AU270</f>
        <v>8427682.7200000025</v>
      </c>
      <c r="J18" s="4">
        <f t="shared" si="1"/>
        <v>-12562317.279999997</v>
      </c>
    </row>
    <row r="19" spans="2:10" ht="10.5" customHeight="1" x14ac:dyDescent="0.2">
      <c r="B19" s="3"/>
      <c r="C19" s="25" t="s">
        <v>16</v>
      </c>
      <c r="D19" s="26"/>
      <c r="E19" s="4"/>
      <c r="F19" s="4"/>
      <c r="G19" s="4"/>
      <c r="H19" s="4"/>
      <c r="I19" s="4"/>
      <c r="J19" s="4"/>
    </row>
    <row r="20" spans="2:10" ht="10.5" customHeight="1" x14ac:dyDescent="0.2">
      <c r="B20" s="3"/>
      <c r="C20" s="25" t="s">
        <v>17</v>
      </c>
      <c r="D20" s="26"/>
      <c r="E20" s="5">
        <f>SUM(E21:E31)</f>
        <v>357600000</v>
      </c>
      <c r="F20" s="5">
        <f>SUM(F21:F31)</f>
        <v>-24455126</v>
      </c>
      <c r="G20" s="5">
        <f>SUM(G21:G31)</f>
        <v>333144874</v>
      </c>
      <c r="H20" s="5">
        <f>SUM(H21:H31)</f>
        <v>189971141.31</v>
      </c>
      <c r="I20" s="5">
        <f>SUM(I21:I31)</f>
        <v>189971141.31</v>
      </c>
      <c r="J20" s="4">
        <f t="shared" ref="J20:J44" si="2">+I20-E20</f>
        <v>-167628858.69</v>
      </c>
    </row>
    <row r="21" spans="2:10" ht="10.5" customHeight="1" x14ac:dyDescent="0.2">
      <c r="B21" s="3"/>
      <c r="C21" s="6"/>
      <c r="D21" s="7" t="s">
        <v>18</v>
      </c>
      <c r="E21" s="4">
        <f>+'[1]INGRESOS DEVENGADOS MENSUAL '!E273+'[1]INGRESOS DEVENGADOS MENSUAL '!E280+'[1]INGRESOS DEVENGADOS MENSUAL '!E281+'[1]INGRESOS DEVENGADOS MENSUAL '!E282</f>
        <v>232600000</v>
      </c>
      <c r="F21" s="4">
        <f>+'[1]SABANA DE TRANSFERENCIAS'!J269+'[1]SABANA DE TRANSFERENCIAS'!J277+'[1]SABANA DE TRANSFERENCIAS'!J278+'[1]SABANA DE TRANSFERENCIAS'!P269+'[1]SABANA DE TRANSFERENCIAS'!P277+'[1]SABANA DE TRANSFERENCIAS'!P278</f>
        <v>-24603804</v>
      </c>
      <c r="G21" s="4">
        <f>+E21+F21</f>
        <v>207996196</v>
      </c>
      <c r="H21" s="9">
        <f>+'[1]INGRESOS DEVENGADOS MENSUAL '!AU273+'[1]INGRESOS DEVENGADOS MENSUAL '!AU280+'[1]INGRESOS DEVENGADOS MENSUAL '!AU281+'[1]INGRESOS DEVENGADOS MENSUAL '!AU282</f>
        <v>134528046.31</v>
      </c>
      <c r="I21" s="9">
        <f>+'[1]INGRESOS DEVENGADOS MENSUAL '!AU273+'[1]INGRESOS DEVENGADOS MENSUAL '!AU280+'[1]INGRESOS DEVENGADOS MENSUAL '!AU281+'[1]INGRESOS DEVENGADOS MENSUAL '!AU282</f>
        <v>134528046.31</v>
      </c>
      <c r="J21" s="4">
        <f t="shared" si="2"/>
        <v>-98071953.689999998</v>
      </c>
    </row>
    <row r="22" spans="2:10" ht="10.5" customHeight="1" x14ac:dyDescent="0.2">
      <c r="B22" s="3"/>
      <c r="C22" s="6"/>
      <c r="D22" s="7" t="s">
        <v>19</v>
      </c>
      <c r="E22" s="4">
        <f>+'[1]INGRESOS DEVENGADOS MENSUAL '!E274</f>
        <v>36000000</v>
      </c>
      <c r="F22" s="4">
        <f>+'[1]SABANA DE TRANSFERENCIAS'!J270+'[1]SABANA DE TRANSFERENCIAS'!P270</f>
        <v>-1907537</v>
      </c>
      <c r="G22" s="4">
        <f>+E22+F22</f>
        <v>34092463</v>
      </c>
      <c r="H22" s="4">
        <f>+'[1]INGRESOS DEVENGADOS MENSUAL '!AU274</f>
        <v>19240040</v>
      </c>
      <c r="I22" s="4">
        <f>+'[1]INGRESOS DEVENGADOS MENSUAL '!AU274</f>
        <v>19240040</v>
      </c>
      <c r="J22" s="4">
        <f t="shared" si="2"/>
        <v>-16759960</v>
      </c>
    </row>
    <row r="23" spans="2:10" ht="10.5" customHeight="1" x14ac:dyDescent="0.2">
      <c r="B23" s="3"/>
      <c r="C23" s="6"/>
      <c r="D23" s="7" t="s">
        <v>20</v>
      </c>
      <c r="E23" s="4">
        <f>+'[1]INGRESOS DEVENGADOS MENSUAL '!E275</f>
        <v>15000000</v>
      </c>
      <c r="F23" s="4">
        <f>+'[1]SABANA DE TRANSFERENCIAS'!J271+'[1]SABANA DE TRANSFERENCIAS'!P271</f>
        <v>-1189057</v>
      </c>
      <c r="G23" s="4">
        <f>+E23+F23</f>
        <v>13810943</v>
      </c>
      <c r="H23" s="4">
        <f>+'[1]INGRESOS DEVENGADOS MENSUAL '!AU275</f>
        <v>6828826</v>
      </c>
      <c r="I23" s="4">
        <f>+'[1]INGRESOS DEVENGADOS MENSUAL '!AU275</f>
        <v>6828826</v>
      </c>
      <c r="J23" s="4">
        <f t="shared" si="2"/>
        <v>-8171174</v>
      </c>
    </row>
    <row r="24" spans="2:10" ht="10.5" customHeight="1" x14ac:dyDescent="0.2">
      <c r="B24" s="3"/>
      <c r="C24" s="6"/>
      <c r="D24" s="7" t="s">
        <v>21</v>
      </c>
      <c r="E24" s="4">
        <v>0</v>
      </c>
      <c r="F24" s="4">
        <v>0</v>
      </c>
      <c r="G24" s="4">
        <f t="shared" ref="G24:G31" si="3">+E24-F24</f>
        <v>0</v>
      </c>
      <c r="H24" s="4">
        <v>0</v>
      </c>
      <c r="I24" s="4">
        <v>0</v>
      </c>
      <c r="J24" s="4">
        <f t="shared" si="2"/>
        <v>0</v>
      </c>
    </row>
    <row r="25" spans="2:10" ht="10.5" customHeight="1" x14ac:dyDescent="0.2">
      <c r="B25" s="3"/>
      <c r="C25" s="6"/>
      <c r="D25" s="7" t="s">
        <v>22</v>
      </c>
      <c r="E25" s="4">
        <v>0</v>
      </c>
      <c r="F25" s="4">
        <v>0</v>
      </c>
      <c r="G25" s="4">
        <f t="shared" si="3"/>
        <v>0</v>
      </c>
      <c r="H25" s="4">
        <v>0</v>
      </c>
      <c r="I25" s="4">
        <v>0</v>
      </c>
      <c r="J25" s="4">
        <f t="shared" si="2"/>
        <v>0</v>
      </c>
    </row>
    <row r="26" spans="2:10" ht="10.5" customHeight="1" x14ac:dyDescent="0.2">
      <c r="B26" s="3"/>
      <c r="C26" s="6"/>
      <c r="D26" s="7" t="s">
        <v>23</v>
      </c>
      <c r="E26" s="4">
        <f>+'[1]INGRESOS DEVENGADOS MENSUAL '!E276</f>
        <v>7000000</v>
      </c>
      <c r="F26" s="4">
        <f>+'[1]SABANA DE TRANSFERENCIAS'!J272+'[1]SABANA DE TRANSFERENCIAS'!P272</f>
        <v>324510</v>
      </c>
      <c r="G26" s="10">
        <f>+E26+F26</f>
        <v>7324510</v>
      </c>
      <c r="H26" s="10">
        <f>+'[1]INGRESOS DEVENGADOS MENSUAL '!AU276</f>
        <v>3917069</v>
      </c>
      <c r="I26" s="4">
        <f>+'[1]INGRESOS DEVENGADOS MENSUAL '!AU276</f>
        <v>3917069</v>
      </c>
      <c r="J26" s="4">
        <f t="shared" si="2"/>
        <v>-3082931</v>
      </c>
    </row>
    <row r="27" spans="2:10" ht="10.5" customHeight="1" x14ac:dyDescent="0.2">
      <c r="B27" s="3"/>
      <c r="C27" s="6"/>
      <c r="D27" s="7" t="s">
        <v>24</v>
      </c>
      <c r="E27" s="4">
        <v>0</v>
      </c>
      <c r="F27" s="4">
        <v>0</v>
      </c>
      <c r="G27" s="10">
        <f t="shared" si="3"/>
        <v>0</v>
      </c>
      <c r="H27" s="10">
        <v>0</v>
      </c>
      <c r="I27" s="4">
        <v>0</v>
      </c>
      <c r="J27" s="4">
        <f t="shared" si="2"/>
        <v>0</v>
      </c>
    </row>
    <row r="28" spans="2:10" ht="10.5" customHeight="1" x14ac:dyDescent="0.2">
      <c r="B28" s="3"/>
      <c r="C28" s="6"/>
      <c r="D28" s="7" t="s">
        <v>25</v>
      </c>
      <c r="E28" s="4">
        <v>0</v>
      </c>
      <c r="F28" s="4">
        <v>0</v>
      </c>
      <c r="G28" s="4">
        <f t="shared" si="3"/>
        <v>0</v>
      </c>
      <c r="H28" s="4">
        <v>0</v>
      </c>
      <c r="I28" s="4">
        <v>0</v>
      </c>
      <c r="J28" s="4">
        <f t="shared" si="2"/>
        <v>0</v>
      </c>
    </row>
    <row r="29" spans="2:10" ht="10.5" customHeight="1" x14ac:dyDescent="0.2">
      <c r="B29" s="3"/>
      <c r="C29" s="6"/>
      <c r="D29" s="7" t="s">
        <v>26</v>
      </c>
      <c r="E29" s="4">
        <f>+'[1]INGRESOS DEVENGADOS MENSUAL '!E277</f>
        <v>12000000</v>
      </c>
      <c r="F29" s="4">
        <f>+'[1]SABANA DE TRANSFERENCIAS'!J273+'[1]SABANA DE TRANSFERENCIAS'!P273</f>
        <v>-169666</v>
      </c>
      <c r="G29" s="4">
        <f>+E29+F29</f>
        <v>11830334</v>
      </c>
      <c r="H29" s="4">
        <f>+'[1]INGRESOS DEVENGADOS MENSUAL '!AU277</f>
        <v>5156661</v>
      </c>
      <c r="I29" s="4">
        <f>+'[1]INGRESOS DEVENGADOS MENSUAL '!AU277</f>
        <v>5156661</v>
      </c>
      <c r="J29" s="4">
        <f t="shared" si="2"/>
        <v>-6843339</v>
      </c>
    </row>
    <row r="30" spans="2:10" ht="10.5" customHeight="1" x14ac:dyDescent="0.2">
      <c r="B30" s="3"/>
      <c r="C30" s="6"/>
      <c r="D30" s="7" t="s">
        <v>27</v>
      </c>
      <c r="E30" s="4">
        <f>+'[1]INGRESOS DEVENGADOS MENSUAL '!E283+'[1]INGRESOS DEVENGADOS MENSUAL '!E291</f>
        <v>54999999.999999985</v>
      </c>
      <c r="F30" s="4">
        <f>+'[1]SABANA DE TRANSFERENCIAS'!J279+'[1]SABANA DE TRANSFERENCIAS'!P279+'[1]SABANA DE TRANSFERENCIAS'!J286+'[1]SABANA DE TRANSFERENCIAS'!P286</f>
        <v>3090428</v>
      </c>
      <c r="G30" s="4">
        <f>+E30+F30</f>
        <v>58090427.999999985</v>
      </c>
      <c r="H30" s="4">
        <f>+'[1]INGRESOS DEVENGADOS MENSUAL '!AU283+'[1]INGRESOS DEVENGADOS MENSUAL '!AU291+'[1]INGRESOS DEVENGADOS MENSUAL '!AU284</f>
        <v>20300499</v>
      </c>
      <c r="I30" s="4">
        <f>+'[1]INGRESOS DEVENGADOS MENSUAL '!AU283+'[1]INGRESOS DEVENGADOS MENSUAL '!AU284+'[1]INGRESOS DEVENGADOS MENSUAL '!AU291</f>
        <v>20300499</v>
      </c>
      <c r="J30" s="4">
        <f t="shared" si="2"/>
        <v>-34699500.999999985</v>
      </c>
    </row>
    <row r="31" spans="2:10" ht="10.5" customHeight="1" x14ac:dyDescent="0.2">
      <c r="B31" s="3"/>
      <c r="C31" s="6"/>
      <c r="D31" s="7" t="s">
        <v>28</v>
      </c>
      <c r="E31" s="4">
        <v>0</v>
      </c>
      <c r="F31" s="4">
        <v>0</v>
      </c>
      <c r="G31" s="4">
        <f t="shared" si="3"/>
        <v>0</v>
      </c>
      <c r="H31" s="4"/>
      <c r="I31" s="4"/>
      <c r="J31" s="4">
        <f t="shared" si="2"/>
        <v>0</v>
      </c>
    </row>
    <row r="32" spans="2:10" ht="10.5" customHeight="1" x14ac:dyDescent="0.2">
      <c r="B32" s="3"/>
      <c r="C32" s="25" t="s">
        <v>29</v>
      </c>
      <c r="D32" s="26"/>
      <c r="E32" s="8">
        <f>SUM(E33:E37)</f>
        <v>26204560</v>
      </c>
      <c r="F32" s="4">
        <f>SUM(F33:F37)</f>
        <v>-7189879</v>
      </c>
      <c r="G32" s="4">
        <f>SUM(G33:G37)</f>
        <v>19014681</v>
      </c>
      <c r="H32" s="4">
        <f>SUM(H33:H37)</f>
        <v>12229383.240000002</v>
      </c>
      <c r="I32" s="4">
        <f>SUM(I33:I37)</f>
        <v>12229383.240000002</v>
      </c>
      <c r="J32" s="4">
        <f t="shared" si="2"/>
        <v>-13975176.759999998</v>
      </c>
    </row>
    <row r="33" spans="2:10" ht="10.5" customHeight="1" x14ac:dyDescent="0.2">
      <c r="B33" s="3"/>
      <c r="C33" s="6"/>
      <c r="D33" s="7" t="s">
        <v>30</v>
      </c>
      <c r="E33" s="8">
        <f>+'[1]INGRESOS DEVENGADOS MENSUAL '!E316</f>
        <v>0</v>
      </c>
      <c r="F33" s="4">
        <f>+'[1]SABANA DE TRANSFERENCIAS'!J310+'[1]SABANA DE TRANSFERENCIAS'!P310</f>
        <v>0</v>
      </c>
      <c r="G33" s="4">
        <f>+E33+F33</f>
        <v>0</v>
      </c>
      <c r="H33" s="4">
        <f>+'[1]INGRESOS DEVENGADOS MENSUAL '!AU316</f>
        <v>0</v>
      </c>
      <c r="I33" s="4">
        <f>+'[1]INGRESOS DEVENGADOS MENSUAL '!AU316</f>
        <v>0</v>
      </c>
      <c r="J33" s="4">
        <f t="shared" si="2"/>
        <v>0</v>
      </c>
    </row>
    <row r="34" spans="2:10" ht="10.5" customHeight="1" x14ac:dyDescent="0.2">
      <c r="B34" s="3"/>
      <c r="C34" s="6"/>
      <c r="D34" s="7" t="s">
        <v>31</v>
      </c>
      <c r="E34" s="8">
        <f>+'[1]INGRESOS DEVENGADOS MENSUAL '!E317</f>
        <v>6704560</v>
      </c>
      <c r="F34" s="4">
        <f>+'[1]SABANA DE TRANSFERENCIAS'!J311+'[1]SABANA DE TRANSFERENCIAS'!P311</f>
        <v>-6704560</v>
      </c>
      <c r="G34" s="4">
        <f>+E34+F34</f>
        <v>0</v>
      </c>
      <c r="H34" s="4">
        <f>+'[1]INGRESOS DEVENGADOS MENSUAL '!AU317</f>
        <v>0</v>
      </c>
      <c r="I34" s="4">
        <f>+'[1]INGRESOS DEVENGADOS MENSUAL '!AU317</f>
        <v>0</v>
      </c>
      <c r="J34" s="4">
        <f t="shared" si="2"/>
        <v>-6704560</v>
      </c>
    </row>
    <row r="35" spans="2:10" ht="10.5" customHeight="1" x14ac:dyDescent="0.2">
      <c r="B35" s="3"/>
      <c r="C35" s="6"/>
      <c r="D35" s="7" t="s">
        <v>32</v>
      </c>
      <c r="E35" s="8">
        <f>+'[1]INGRESOS DEVENGADOS MENSUAL '!E318</f>
        <v>3199999.9999999995</v>
      </c>
      <c r="F35" s="4">
        <f>+'[1]SABANA DE TRANSFERENCIAS'!J312+'[1]SABANA DE TRANSFERENCIAS'!P312</f>
        <v>-485319</v>
      </c>
      <c r="G35" s="4">
        <f>+E35+F35</f>
        <v>2714680.9999999995</v>
      </c>
      <c r="H35" s="4">
        <f>+'[1]INGRESOS DEVENGADOS MENSUAL '!AU318</f>
        <v>1363656</v>
      </c>
      <c r="I35" s="4">
        <f>+'[1]INGRESOS DEVENGADOS MENSUAL '!AU318</f>
        <v>1363656</v>
      </c>
      <c r="J35" s="4">
        <f t="shared" si="2"/>
        <v>-1836343.9999999995</v>
      </c>
    </row>
    <row r="36" spans="2:10" ht="10.5" customHeight="1" x14ac:dyDescent="0.2">
      <c r="B36" s="3"/>
      <c r="C36" s="6"/>
      <c r="D36" s="7" t="s">
        <v>33</v>
      </c>
      <c r="E36" s="8">
        <v>0</v>
      </c>
      <c r="F36" s="4">
        <v>0</v>
      </c>
      <c r="G36" s="4">
        <f>+E36-F36</f>
        <v>0</v>
      </c>
      <c r="H36" s="4">
        <v>0</v>
      </c>
      <c r="I36" s="4">
        <v>0</v>
      </c>
      <c r="J36" s="4">
        <f t="shared" si="2"/>
        <v>0</v>
      </c>
    </row>
    <row r="37" spans="2:10" ht="10.5" customHeight="1" x14ac:dyDescent="0.2">
      <c r="B37" s="3"/>
      <c r="C37" s="6"/>
      <c r="D37" s="7" t="s">
        <v>34</v>
      </c>
      <c r="E37" s="8">
        <f>+'[1]INGRESOS DEVENGADOS MENSUAL '!E319+'[1]INGRESOS DEVENGADOS MENSUAL '!E320+'[1]INGRESOS DEVENGADOS MENSUAL '!E322</f>
        <v>16300000</v>
      </c>
      <c r="F37" s="8">
        <f>+'[1]SABANA DE TRANSFERENCIAS'!J313+'[1]SABANA DE TRANSFERENCIAS'!J314+'[1]SABANA DE TRANSFERENCIAS'!J316</f>
        <v>0</v>
      </c>
      <c r="G37" s="4">
        <f>+E37+F37</f>
        <v>16300000</v>
      </c>
      <c r="H37" s="4">
        <f>+'[1]INGRESOS DEVENGADOS MENSUAL '!AU319+'[1]INGRESOS DEVENGADOS MENSUAL '!AU320+'[1]INGRESOS DEVENGADOS MENSUAL '!AU322</f>
        <v>10865727.240000002</v>
      </c>
      <c r="I37" s="4">
        <f>+'[1]INGRESOS DEVENGADOS MENSUAL '!AU319+'[1]INGRESOS DEVENGADOS MENSUAL '!AU320+'[1]INGRESOS DEVENGADOS MENSUAL '!AU322</f>
        <v>10865727.240000002</v>
      </c>
      <c r="J37" s="4">
        <f t="shared" si="2"/>
        <v>-5434272.7599999979</v>
      </c>
    </row>
    <row r="38" spans="2:10" ht="10.5" customHeight="1" x14ac:dyDescent="0.2">
      <c r="B38" s="3"/>
      <c r="C38" s="25" t="s">
        <v>35</v>
      </c>
      <c r="D38" s="26"/>
      <c r="E38" s="8">
        <v>0</v>
      </c>
      <c r="F38" s="4">
        <v>0</v>
      </c>
      <c r="G38" s="4">
        <v>0</v>
      </c>
      <c r="H38" s="4">
        <v>0</v>
      </c>
      <c r="I38" s="4">
        <v>0</v>
      </c>
      <c r="J38" s="4">
        <f t="shared" si="2"/>
        <v>0</v>
      </c>
    </row>
    <row r="39" spans="2:10" ht="10.5" customHeight="1" x14ac:dyDescent="0.2">
      <c r="B39" s="3"/>
      <c r="C39" s="25" t="s">
        <v>36</v>
      </c>
      <c r="D39" s="26"/>
      <c r="E39" s="8">
        <f>SUM(E40)</f>
        <v>4400000</v>
      </c>
      <c r="F39" s="4">
        <f>SUM(F40)</f>
        <v>0</v>
      </c>
      <c r="G39" s="4">
        <f>SUM(G40)</f>
        <v>4400000</v>
      </c>
      <c r="H39" s="4">
        <f>SUM(H40)</f>
        <v>866162.41</v>
      </c>
      <c r="I39" s="4">
        <f>SUM(I40)</f>
        <v>866162.41</v>
      </c>
      <c r="J39" s="4">
        <f t="shared" si="2"/>
        <v>-3533837.59</v>
      </c>
    </row>
    <row r="40" spans="2:10" ht="10.5" customHeight="1" x14ac:dyDescent="0.2">
      <c r="B40" s="3"/>
      <c r="C40" s="6"/>
      <c r="D40" s="7" t="s">
        <v>37</v>
      </c>
      <c r="E40" s="8">
        <f>+'[1]INGRESOS DEVENGADOS MENSUAL '!E310+'[1]INGRESOS DEVENGADOS MENSUAL '!E311</f>
        <v>4400000</v>
      </c>
      <c r="F40" s="4">
        <f>+'[1]SABANA DE TRANSFERENCIAS'!J304+'[1]SABANA DE TRANSFERENCIAS'!P304+'[1]SABANA DE TRANSFERENCIAS'!J305+'[1]SABANA DE TRANSFERENCIAS'!P305</f>
        <v>0</v>
      </c>
      <c r="G40" s="4">
        <f>+E40+F40</f>
        <v>4400000</v>
      </c>
      <c r="H40" s="4">
        <f>+'[1]INGRESOS DEVENGADOS MENSUAL '!AU310+'[1]INGRESOS DEVENGADOS MENSUAL '!AU311</f>
        <v>866162.41</v>
      </c>
      <c r="I40" s="4">
        <f>+H40</f>
        <v>866162.41</v>
      </c>
      <c r="J40" s="4">
        <f t="shared" si="2"/>
        <v>-3533837.59</v>
      </c>
    </row>
    <row r="41" spans="2:10" ht="10.5" customHeight="1" x14ac:dyDescent="0.2">
      <c r="B41" s="3"/>
      <c r="C41" s="25" t="s">
        <v>38</v>
      </c>
      <c r="D41" s="26"/>
      <c r="E41" s="8">
        <f>SUM(E42:E43)</f>
        <v>38300000</v>
      </c>
      <c r="F41" s="4">
        <f>SUM(F42:F43)</f>
        <v>820314</v>
      </c>
      <c r="G41" s="4">
        <f>SUM(G42:G43)</f>
        <v>39120314</v>
      </c>
      <c r="H41" s="4">
        <f>SUM(H42:H43)</f>
        <v>9867369</v>
      </c>
      <c r="I41" s="4">
        <f>SUM(I42:I43)</f>
        <v>9867369</v>
      </c>
      <c r="J41" s="4">
        <f t="shared" si="2"/>
        <v>-28432631</v>
      </c>
    </row>
    <row r="42" spans="2:10" ht="10.5" customHeight="1" x14ac:dyDescent="0.2">
      <c r="B42" s="3"/>
      <c r="C42" s="6"/>
      <c r="D42" s="7" t="s">
        <v>39</v>
      </c>
      <c r="E42" s="8">
        <f>+'[1]INGRESOS DEVENGADOS MENSUAL '!E285+'[1]INGRESOS DEVENGADOS MENSUAL '!E286+'[1]INGRESOS DEVENGADOS MENSUAL '!E287+'[1]INGRESOS DEVENGADOS MENSUAL '!E288+'[1]INGRESOS DEVENGADOS MENSUAL '!E289+'[1]INGRESOS DEVENGADOS MENSUAL '!E290+'[1]INGRESOS DEVENGADOS MENSUAL '!E321</f>
        <v>38300000</v>
      </c>
      <c r="F42" s="4">
        <f>+'[1]SABANA DE TRANSFERENCIAS'!J280+'[1]SABANA DE TRANSFERENCIAS'!J281+'[1]SABANA DE TRANSFERENCIAS'!J282+'[1]SABANA DE TRANSFERENCIAS'!J283+'[1]SABANA DE TRANSFERENCIAS'!J284+'[1]SABANA DE TRANSFERENCIAS'!J285+'[1]SABANA DE TRANSFERENCIAS'!P280+'[1]SABANA DE TRANSFERENCIAS'!P281+'[1]SABANA DE TRANSFERENCIAS'!P282+'[1]SABANA DE TRANSFERENCIAS'!P283+'[1]SABANA DE TRANSFERENCIAS'!P284+'[1]SABANA DE TRANSFERENCIAS'!P285</f>
        <v>820314</v>
      </c>
      <c r="G42" s="4">
        <f>+E42+F42</f>
        <v>39120314</v>
      </c>
      <c r="H42" s="8">
        <f>+'[1]INGRESOS DEVENGADOS MENSUAL '!AU285+'[1]INGRESOS DEVENGADOS MENSUAL '!AU286+'[1]INGRESOS DEVENGADOS MENSUAL '!AU287+'[1]INGRESOS DEVENGADOS MENSUAL '!AU288+'[1]INGRESOS DEVENGADOS MENSUAL '!AU289+'[1]INGRESOS DEVENGADOS MENSUAL '!AU290+'[1]INGRESOS DEVENGADOS MENSUAL '!AU321+'[1]INGRESOS DEVENGADOS MENSUAL '!AU292</f>
        <v>9867369</v>
      </c>
      <c r="I42" s="4">
        <f>+H42</f>
        <v>9867369</v>
      </c>
      <c r="J42" s="4">
        <f t="shared" si="2"/>
        <v>-28432631</v>
      </c>
    </row>
    <row r="43" spans="2:10" ht="10.5" customHeight="1" x14ac:dyDescent="0.2">
      <c r="B43" s="3"/>
      <c r="C43" s="6"/>
      <c r="D43" s="7" t="s">
        <v>40</v>
      </c>
      <c r="E43" s="8">
        <v>0</v>
      </c>
      <c r="F43" s="4">
        <v>0</v>
      </c>
      <c r="G43" s="4">
        <v>0</v>
      </c>
      <c r="H43" s="4">
        <v>0</v>
      </c>
      <c r="I43" s="4">
        <v>0</v>
      </c>
      <c r="J43" s="4">
        <f t="shared" si="2"/>
        <v>0</v>
      </c>
    </row>
    <row r="44" spans="2:10" ht="10.5" customHeight="1" x14ac:dyDescent="0.2">
      <c r="B44" s="11"/>
      <c r="C44" s="12"/>
      <c r="D44" s="13"/>
      <c r="E44" s="4"/>
      <c r="F44" s="4"/>
      <c r="G44" s="4"/>
      <c r="H44" s="4"/>
      <c r="I44" s="4"/>
      <c r="J44" s="4">
        <f t="shared" si="2"/>
        <v>0</v>
      </c>
    </row>
    <row r="45" spans="2:10" ht="10.5" customHeight="1" x14ac:dyDescent="0.2">
      <c r="B45" s="29" t="s">
        <v>41</v>
      </c>
      <c r="C45" s="30"/>
      <c r="D45" s="31"/>
      <c r="E45" s="14">
        <f>+E13+E14+E15+E16+E17+E18+E19+E20+E32+E38+E39+E41</f>
        <v>938504560</v>
      </c>
      <c r="F45" s="14">
        <f t="shared" ref="F45:J45" si="4">+F13+F14+F15+F16+F17+F18+F19+F20+F32+F38+F39+F41</f>
        <v>-27103229</v>
      </c>
      <c r="G45" s="14">
        <f t="shared" si="4"/>
        <v>911401331</v>
      </c>
      <c r="H45" s="14">
        <f t="shared" si="4"/>
        <v>473476352.46300012</v>
      </c>
      <c r="I45" s="14">
        <f t="shared" si="4"/>
        <v>473476352.46300012</v>
      </c>
      <c r="J45" s="14">
        <f t="shared" si="4"/>
        <v>-465028207.53699988</v>
      </c>
    </row>
    <row r="46" spans="2:10" ht="10.5" customHeight="1" x14ac:dyDescent="0.2">
      <c r="B46" s="29" t="s">
        <v>42</v>
      </c>
      <c r="C46" s="30"/>
      <c r="D46" s="31"/>
      <c r="E46" s="15"/>
      <c r="F46" s="15"/>
      <c r="G46" s="15"/>
      <c r="H46" s="15"/>
      <c r="I46" s="22"/>
      <c r="J46" s="22"/>
    </row>
    <row r="47" spans="2:10" ht="10.5" customHeight="1" x14ac:dyDescent="0.2">
      <c r="B47" s="11"/>
      <c r="C47" s="12"/>
      <c r="D47" s="13"/>
      <c r="E47" s="4"/>
      <c r="F47" s="4"/>
      <c r="G47" s="4"/>
      <c r="H47" s="4"/>
      <c r="I47" s="4"/>
      <c r="J47" s="4"/>
    </row>
    <row r="48" spans="2:10" ht="10.5" customHeight="1" x14ac:dyDescent="0.2">
      <c r="B48" s="29" t="s">
        <v>43</v>
      </c>
      <c r="C48" s="30"/>
      <c r="D48" s="31"/>
      <c r="E48" s="4"/>
      <c r="F48" s="4"/>
      <c r="G48" s="4"/>
      <c r="H48" s="4"/>
      <c r="I48" s="4"/>
      <c r="J48" s="4"/>
    </row>
    <row r="49" spans="2:10" ht="10.5" customHeight="1" x14ac:dyDescent="0.2">
      <c r="B49" s="3"/>
      <c r="C49" s="25" t="s">
        <v>44</v>
      </c>
      <c r="D49" s="26"/>
      <c r="E49" s="4">
        <f>SUM(E50:E57)</f>
        <v>161495440</v>
      </c>
      <c r="F49" s="4">
        <f>SUM(F50:F57)</f>
        <v>-9033105</v>
      </c>
      <c r="G49" s="4">
        <f>SUM(G50:G57)</f>
        <v>152462335</v>
      </c>
      <c r="H49" s="4">
        <f>SUM(H50:H57)</f>
        <v>80096298</v>
      </c>
      <c r="I49" s="4">
        <f>SUM(I50:I57)</f>
        <v>80096298</v>
      </c>
      <c r="J49" s="4">
        <f>+I49-E49</f>
        <v>-81399142</v>
      </c>
    </row>
    <row r="50" spans="2:10" ht="10.5" customHeight="1" x14ac:dyDescent="0.2">
      <c r="B50" s="3"/>
      <c r="C50" s="6"/>
      <c r="D50" s="7" t="s">
        <v>45</v>
      </c>
      <c r="E50" s="4"/>
      <c r="F50" s="4"/>
      <c r="G50" s="4"/>
      <c r="H50" s="4"/>
      <c r="I50" s="4"/>
      <c r="J50" s="4">
        <f t="shared" ref="J50:J63" si="5">+I50-E50</f>
        <v>0</v>
      </c>
    </row>
    <row r="51" spans="2:10" ht="10.5" customHeight="1" x14ac:dyDescent="0.2">
      <c r="B51" s="3"/>
      <c r="C51" s="6"/>
      <c r="D51" s="7" t="s">
        <v>46</v>
      </c>
      <c r="E51" s="4"/>
      <c r="F51" s="4"/>
      <c r="G51" s="4"/>
      <c r="H51" s="4"/>
      <c r="I51" s="4"/>
      <c r="J51" s="4">
        <f t="shared" si="5"/>
        <v>0</v>
      </c>
    </row>
    <row r="52" spans="2:10" ht="10.5" customHeight="1" x14ac:dyDescent="0.2">
      <c r="B52" s="3"/>
      <c r="C52" s="6"/>
      <c r="D52" s="7" t="s">
        <v>47</v>
      </c>
      <c r="E52" s="4">
        <f>+'[1]INGRESOS DEVENGADOS MENSUAL '!E295</f>
        <v>44495439.999999985</v>
      </c>
      <c r="F52" s="4">
        <f>+'[1]SABANA DE TRANSFERENCIAS'!J289+'[1]SABANA DE TRANSFERENCIAS'!P289</f>
        <v>-5844216</v>
      </c>
      <c r="G52" s="4">
        <f>+E52+F52</f>
        <v>38651223.999999985</v>
      </c>
      <c r="H52" s="4">
        <f>+'[1]INGRESOS DEVENGADOS MENSUAL '!AU295</f>
        <v>23190738</v>
      </c>
      <c r="I52" s="4">
        <f>+'[1]INGRESOS DEVENGADOS MENSUAL '!AU295</f>
        <v>23190738</v>
      </c>
      <c r="J52" s="4">
        <f>+I52-E52</f>
        <v>-21304701.999999985</v>
      </c>
    </row>
    <row r="53" spans="2:10" ht="10.5" customHeight="1" x14ac:dyDescent="0.2">
      <c r="B53" s="3"/>
      <c r="C53" s="6"/>
      <c r="D53" s="7" t="s">
        <v>48</v>
      </c>
      <c r="E53" s="4">
        <f>+'[1]INGRESOS DEVENGADOS MENSUAL '!E294</f>
        <v>117000000</v>
      </c>
      <c r="F53" s="4">
        <f>+'[1]SABANA DE TRANSFERENCIAS'!J288+'[1]SABANA DE TRANSFERENCIAS'!P288</f>
        <v>-3188889</v>
      </c>
      <c r="G53" s="4">
        <f>+E53+F53</f>
        <v>113811111</v>
      </c>
      <c r="H53" s="4">
        <f>+'[1]INGRESOS DEVENGADOS MENSUAL '!AU294</f>
        <v>56905560</v>
      </c>
      <c r="I53" s="4">
        <f>+'[1]INGRESOS DEVENGADOS MENSUAL '!AU294</f>
        <v>56905560</v>
      </c>
      <c r="J53" s="4">
        <f>+I53-E53</f>
        <v>-60094440</v>
      </c>
    </row>
    <row r="54" spans="2:10" ht="10.5" customHeight="1" x14ac:dyDescent="0.2">
      <c r="B54" s="3"/>
      <c r="C54" s="6"/>
      <c r="D54" s="7" t="s">
        <v>49</v>
      </c>
      <c r="E54" s="4"/>
      <c r="F54" s="4"/>
      <c r="G54" s="4"/>
      <c r="H54" s="4"/>
      <c r="I54" s="4"/>
      <c r="J54" s="4">
        <f t="shared" si="5"/>
        <v>0</v>
      </c>
    </row>
    <row r="55" spans="2:10" ht="10.5" customHeight="1" x14ac:dyDescent="0.2">
      <c r="B55" s="3"/>
      <c r="C55" s="6"/>
      <c r="D55" s="7" t="s">
        <v>50</v>
      </c>
      <c r="E55" s="4"/>
      <c r="F55" s="4"/>
      <c r="G55" s="4"/>
      <c r="H55" s="4"/>
      <c r="I55" s="4"/>
      <c r="J55" s="4">
        <f t="shared" si="5"/>
        <v>0</v>
      </c>
    </row>
    <row r="56" spans="2:10" ht="10.5" customHeight="1" x14ac:dyDescent="0.2">
      <c r="B56" s="3"/>
      <c r="C56" s="6"/>
      <c r="D56" s="7" t="s">
        <v>51</v>
      </c>
      <c r="E56" s="10"/>
      <c r="F56" s="4"/>
      <c r="G56" s="4"/>
      <c r="H56" s="4"/>
      <c r="I56" s="4"/>
      <c r="J56" s="4">
        <f t="shared" si="5"/>
        <v>0</v>
      </c>
    </row>
    <row r="57" spans="2:10" ht="10.5" customHeight="1" x14ac:dyDescent="0.2">
      <c r="B57" s="3"/>
      <c r="C57" s="6"/>
      <c r="D57" s="23" t="s">
        <v>52</v>
      </c>
      <c r="E57" s="4"/>
      <c r="F57" s="4"/>
      <c r="G57" s="4"/>
      <c r="H57" s="4"/>
      <c r="I57" s="4"/>
      <c r="J57" s="4">
        <f t="shared" si="5"/>
        <v>0</v>
      </c>
    </row>
    <row r="58" spans="2:10" ht="10.5" customHeight="1" x14ac:dyDescent="0.2">
      <c r="B58" s="3"/>
      <c r="C58" s="25" t="s">
        <v>53</v>
      </c>
      <c r="D58" s="26"/>
      <c r="E58" s="4">
        <f>SUM(E59:E62)</f>
        <v>0</v>
      </c>
      <c r="F58" s="4">
        <f>SUM(F59:F62)</f>
        <v>0</v>
      </c>
      <c r="G58" s="4">
        <f>SUM(G59:G62)</f>
        <v>0</v>
      </c>
      <c r="H58" s="4">
        <f>SUM(H59:H62)</f>
        <v>0</v>
      </c>
      <c r="I58" s="4">
        <f>SUM(I59:I62)</f>
        <v>0</v>
      </c>
      <c r="J58" s="4">
        <f>+I58-E58</f>
        <v>0</v>
      </c>
    </row>
    <row r="59" spans="2:10" ht="10.5" customHeight="1" x14ac:dyDescent="0.2">
      <c r="B59" s="3"/>
      <c r="C59" s="6"/>
      <c r="D59" s="7" t="s">
        <v>54</v>
      </c>
      <c r="E59" s="4"/>
      <c r="F59" s="4"/>
      <c r="G59" s="4"/>
      <c r="H59" s="4"/>
      <c r="I59" s="4"/>
      <c r="J59" s="4">
        <f t="shared" si="5"/>
        <v>0</v>
      </c>
    </row>
    <row r="60" spans="2:10" ht="10.5" customHeight="1" x14ac:dyDescent="0.2">
      <c r="B60" s="3"/>
      <c r="C60" s="6"/>
      <c r="D60" s="7" t="s">
        <v>55</v>
      </c>
      <c r="E60" s="4"/>
      <c r="F60" s="4"/>
      <c r="G60" s="4"/>
      <c r="H60" s="4"/>
      <c r="I60" s="4"/>
      <c r="J60" s="4">
        <f t="shared" si="5"/>
        <v>0</v>
      </c>
    </row>
    <row r="61" spans="2:10" ht="10.5" customHeight="1" x14ac:dyDescent="0.2">
      <c r="B61" s="3"/>
      <c r="C61" s="6"/>
      <c r="D61" s="7" t="s">
        <v>56</v>
      </c>
      <c r="E61" s="4"/>
      <c r="F61" s="4"/>
      <c r="G61" s="4"/>
      <c r="H61" s="4"/>
      <c r="I61" s="4"/>
      <c r="J61" s="4">
        <f t="shared" si="5"/>
        <v>0</v>
      </c>
    </row>
    <row r="62" spans="2:10" ht="10.5" customHeight="1" x14ac:dyDescent="0.2">
      <c r="B62" s="3"/>
      <c r="C62" s="6"/>
      <c r="D62" s="7" t="s">
        <v>57</v>
      </c>
      <c r="E62" s="4">
        <f>+'[1]INGRESOS DEVENGADOS MENSUAL '!E298+'[1]INGRESOS DEVENGADOS MENSUAL '!E299+'[1]INGRESOS DEVENGADOS MENSUAL '!E300+'[1]INGRESOS DEVENGADOS MENSUAL '!E301+'[1]INGRESOS DEVENGADOS MENSUAL '!E302+'[1]INGRESOS DEVENGADOS MENSUAL '!E303+'[1]INGRESOS DEVENGADOS MENSUAL '!E304+'[1]INGRESOS DEVENGADOS MENSUAL '!E309</f>
        <v>0</v>
      </c>
      <c r="F62" s="4">
        <f>+'[1]SABANA DE TRANSFERENCIAS'!J292+'[1]SABANA DE TRANSFERENCIAS'!J293+'[1]SABANA DE TRANSFERENCIAS'!J294+'[1]SABANA DE TRANSFERENCIAS'!J295+'[1]SABANA DE TRANSFERENCIAS'!J296+'[1]SABANA DE TRANSFERENCIAS'!J297+'[1]SABANA DE TRANSFERENCIAS'!J298+'[1]SABANA DE TRANSFERENCIAS'!J303+'[1]SABANA DE TRANSFERENCIAS'!P292+'[1]SABANA DE TRANSFERENCIAS'!P293+'[1]SABANA DE TRANSFERENCIAS'!P294+'[1]SABANA DE TRANSFERENCIAS'!P295+'[1]SABANA DE TRANSFERENCIAS'!P296+'[1]SABANA DE TRANSFERENCIAS'!P297+'[1]SABANA DE TRANSFERENCIAS'!P298+'[1]SABANA DE TRANSFERENCIAS'!P303</f>
        <v>0</v>
      </c>
      <c r="G62" s="4">
        <f>+E62+F62</f>
        <v>0</v>
      </c>
      <c r="H62" s="4">
        <f>+'[1]INGRESOS DEVENGADOS MENSUAL '!AU298+'[1]INGRESOS DEVENGADOS MENSUAL '!AU299+'[1]INGRESOS DEVENGADOS MENSUAL '!AU300+'[1]INGRESOS DEVENGADOS MENSUAL '!AU301+'[1]INGRESOS DEVENGADOS MENSUAL '!AU302+'[1]INGRESOS DEVENGADOS MENSUAL '!AU303+'[1]INGRESOS DEVENGADOS MENSUAL '!AU304+'[1]INGRESOS DEVENGADOS MENSUAL '!AU309</f>
        <v>0</v>
      </c>
      <c r="I62" s="4">
        <f>+'[1]INGRESOS DEVENGADOS MENSUAL '!AU298+'[1]INGRESOS DEVENGADOS MENSUAL '!AU299+'[1]INGRESOS DEVENGADOS MENSUAL '!AU300+'[1]INGRESOS DEVENGADOS MENSUAL '!AU301+'[1]INGRESOS DEVENGADOS MENSUAL '!AU302+'[1]INGRESOS DEVENGADOS MENSUAL '!AU303+'[1]INGRESOS DEVENGADOS MENSUAL '!AU304+'[1]INGRESOS DEVENGADOS MENSUAL '!AU309</f>
        <v>0</v>
      </c>
      <c r="J62" s="4">
        <f>+I62-E62</f>
        <v>0</v>
      </c>
    </row>
    <row r="63" spans="2:10" ht="10.5" customHeight="1" x14ac:dyDescent="0.2">
      <c r="B63" s="3"/>
      <c r="C63" s="25" t="s">
        <v>58</v>
      </c>
      <c r="D63" s="26"/>
      <c r="E63" s="4">
        <f>SUM(E64:E65)</f>
        <v>0</v>
      </c>
      <c r="F63" s="4">
        <f>SUM(F64:F65)</f>
        <v>0</v>
      </c>
      <c r="G63" s="4">
        <f>SUM(G64:G65)</f>
        <v>0</v>
      </c>
      <c r="H63" s="4">
        <f>SUM(H64:H65)</f>
        <v>0</v>
      </c>
      <c r="I63" s="4">
        <f>SUM(I64:I65)</f>
        <v>0</v>
      </c>
      <c r="J63" s="4">
        <f t="shared" si="5"/>
        <v>0</v>
      </c>
    </row>
    <row r="64" spans="2:10" ht="10.5" customHeight="1" x14ac:dyDescent="0.2">
      <c r="B64" s="3"/>
      <c r="C64" s="6"/>
      <c r="D64" s="7" t="s">
        <v>59</v>
      </c>
      <c r="E64" s="4"/>
      <c r="F64" s="4"/>
      <c r="G64" s="4"/>
      <c r="H64" s="4"/>
      <c r="I64" s="4"/>
      <c r="J64" s="4"/>
    </row>
    <row r="65" spans="2:10" ht="10.5" customHeight="1" x14ac:dyDescent="0.2">
      <c r="B65" s="3"/>
      <c r="C65" s="6"/>
      <c r="D65" s="7" t="s">
        <v>60</v>
      </c>
      <c r="E65" s="4"/>
      <c r="F65" s="4"/>
      <c r="G65" s="4"/>
      <c r="H65" s="4"/>
      <c r="I65" s="4"/>
      <c r="J65" s="4"/>
    </row>
    <row r="66" spans="2:10" ht="10.5" customHeight="1" x14ac:dyDescent="0.2">
      <c r="B66" s="3"/>
      <c r="C66" s="25" t="s">
        <v>61</v>
      </c>
      <c r="D66" s="26"/>
      <c r="E66" s="4"/>
      <c r="F66" s="4"/>
      <c r="G66" s="4"/>
      <c r="H66" s="4"/>
      <c r="I66" s="4"/>
      <c r="J66" s="4"/>
    </row>
    <row r="67" spans="2:10" ht="10.5" customHeight="1" x14ac:dyDescent="0.2">
      <c r="B67" s="3"/>
      <c r="C67" s="25" t="s">
        <v>62</v>
      </c>
      <c r="D67" s="26"/>
      <c r="E67" s="4">
        <f>+'[1]INGRESOS DEVENGADOS MENSUAL '!E313+'[1]INGRESOS DEVENGADOS MENSUAL '!E314</f>
        <v>0</v>
      </c>
      <c r="F67" s="4">
        <f>+'[1]SABANA DE TRANSFERENCIAS'!J307+'[1]SABANA DE TRANSFERENCIAS'!J308</f>
        <v>3595000</v>
      </c>
      <c r="G67" s="4">
        <f>+E67+F67</f>
        <v>3595000</v>
      </c>
      <c r="H67" s="4">
        <f>+'[1]INGRESOS DEVENGADOS MENSUAL '!AU313+'[1]INGRESOS DEVENGADOS MENSUAL '!AU314</f>
        <v>3591405</v>
      </c>
      <c r="I67" s="4">
        <f>+H67</f>
        <v>3591405</v>
      </c>
      <c r="J67" s="4">
        <f>+I67-E67</f>
        <v>3591405</v>
      </c>
    </row>
    <row r="68" spans="2:10" ht="10.5" customHeight="1" x14ac:dyDescent="0.2">
      <c r="B68" s="11"/>
      <c r="C68" s="27"/>
      <c r="D68" s="28"/>
      <c r="E68" s="4"/>
      <c r="F68" s="4"/>
      <c r="G68" s="4"/>
      <c r="H68" s="4"/>
      <c r="I68" s="4"/>
      <c r="J68" s="4"/>
    </row>
    <row r="69" spans="2:10" ht="10.5" customHeight="1" x14ac:dyDescent="0.2">
      <c r="B69" s="29" t="s">
        <v>63</v>
      </c>
      <c r="C69" s="30"/>
      <c r="D69" s="31"/>
      <c r="E69" s="16">
        <f>+E49+E58+E63+E66+E67</f>
        <v>161495440</v>
      </c>
      <c r="F69" s="16">
        <f>+F49+F58+F63+F66+F67</f>
        <v>-5438105</v>
      </c>
      <c r="G69" s="16">
        <f>+G49+G58+G63+G66+G67</f>
        <v>156057335</v>
      </c>
      <c r="H69" s="16">
        <f>+H49+H58+H63+H66+H67</f>
        <v>83687703</v>
      </c>
      <c r="I69" s="16">
        <f>+I49+I58+I63+I66+I67</f>
        <v>83687703</v>
      </c>
      <c r="J69" s="16">
        <f>+I69-E69</f>
        <v>-77807737</v>
      </c>
    </row>
    <row r="70" spans="2:10" ht="10.5" customHeight="1" x14ac:dyDescent="0.2">
      <c r="B70" s="11"/>
      <c r="C70" s="27"/>
      <c r="D70" s="28"/>
      <c r="E70" s="4"/>
      <c r="F70" s="4"/>
      <c r="G70" s="4"/>
      <c r="H70" s="4"/>
      <c r="I70" s="4"/>
      <c r="J70" s="4"/>
    </row>
    <row r="71" spans="2:10" ht="10.5" customHeight="1" x14ac:dyDescent="0.2">
      <c r="B71" s="29" t="s">
        <v>64</v>
      </c>
      <c r="C71" s="30"/>
      <c r="D71" s="31"/>
      <c r="E71" s="17">
        <f>SUM(E72)</f>
        <v>0</v>
      </c>
      <c r="F71" s="17">
        <f>SUM(F72)</f>
        <v>0</v>
      </c>
      <c r="G71" s="17">
        <f>SUM(G72)</f>
        <v>0</v>
      </c>
      <c r="H71" s="17">
        <f>SUM(H72)</f>
        <v>0</v>
      </c>
      <c r="I71" s="17">
        <f>SUM(I72)</f>
        <v>0</v>
      </c>
      <c r="J71" s="17">
        <f>+H71-G71</f>
        <v>0</v>
      </c>
    </row>
    <row r="72" spans="2:10" ht="10.5" customHeight="1" x14ac:dyDescent="0.2">
      <c r="B72" s="3"/>
      <c r="C72" s="25" t="s">
        <v>65</v>
      </c>
      <c r="D72" s="26"/>
      <c r="E72" s="4"/>
      <c r="F72" s="4"/>
      <c r="G72" s="4">
        <f>+E72+F72</f>
        <v>0</v>
      </c>
      <c r="H72" s="4"/>
      <c r="I72" s="4"/>
      <c r="J72" s="4"/>
    </row>
    <row r="73" spans="2:10" ht="10.5" customHeight="1" x14ac:dyDescent="0.2">
      <c r="B73" s="11"/>
      <c r="C73" s="27"/>
      <c r="D73" s="28"/>
      <c r="E73" s="4"/>
      <c r="F73" s="4"/>
      <c r="G73" s="4"/>
      <c r="H73" s="4"/>
      <c r="I73" s="4"/>
      <c r="J73" s="4"/>
    </row>
    <row r="74" spans="2:10" ht="10.5" customHeight="1" x14ac:dyDescent="0.2">
      <c r="B74" s="29" t="s">
        <v>66</v>
      </c>
      <c r="C74" s="30"/>
      <c r="D74" s="31"/>
      <c r="E74" s="16">
        <f>+E45+E69+E71</f>
        <v>1100000000</v>
      </c>
      <c r="F74" s="16">
        <f>+F45+F69+F71</f>
        <v>-32541334</v>
      </c>
      <c r="G74" s="16">
        <f>+G45+G69+G71</f>
        <v>1067458666</v>
      </c>
      <c r="H74" s="16">
        <f>+H45+H69+H71</f>
        <v>557164055.46300006</v>
      </c>
      <c r="I74" s="16">
        <f>+I45+I69+I71</f>
        <v>557164055.46300006</v>
      </c>
      <c r="J74" s="16">
        <f>+I74-E74</f>
        <v>-542835944.53699994</v>
      </c>
    </row>
    <row r="75" spans="2:10" ht="10.5" customHeight="1" x14ac:dyDescent="0.2">
      <c r="B75" s="11"/>
      <c r="C75" s="27"/>
      <c r="D75" s="28"/>
      <c r="E75" s="4"/>
      <c r="F75" s="4"/>
      <c r="G75" s="4"/>
      <c r="H75" s="4"/>
      <c r="I75" s="4"/>
      <c r="J75" s="4"/>
    </row>
    <row r="76" spans="2:10" ht="10.5" customHeight="1" x14ac:dyDescent="0.2">
      <c r="B76" s="3"/>
      <c r="C76" s="30" t="s">
        <v>67</v>
      </c>
      <c r="D76" s="31"/>
      <c r="E76" s="4"/>
      <c r="F76" s="4"/>
      <c r="G76" s="4"/>
      <c r="H76" s="4"/>
      <c r="I76" s="4"/>
      <c r="J76" s="4"/>
    </row>
    <row r="77" spans="2:10" ht="10.5" customHeight="1" x14ac:dyDescent="0.2">
      <c r="B77" s="3"/>
      <c r="C77" s="25" t="s">
        <v>68</v>
      </c>
      <c r="D77" s="26"/>
      <c r="E77" s="4"/>
      <c r="F77" s="4"/>
      <c r="G77" s="4"/>
      <c r="H77" s="4"/>
      <c r="I77" s="4"/>
      <c r="J77" s="4"/>
    </row>
    <row r="78" spans="2:10" ht="10.5" customHeight="1" x14ac:dyDescent="0.2">
      <c r="B78" s="3"/>
      <c r="C78" s="25" t="s">
        <v>69</v>
      </c>
      <c r="D78" s="26"/>
      <c r="E78" s="4"/>
      <c r="F78" s="4"/>
      <c r="G78" s="4"/>
      <c r="H78" s="4"/>
      <c r="I78" s="4"/>
      <c r="J78" s="4"/>
    </row>
    <row r="79" spans="2:10" ht="10.5" customHeight="1" x14ac:dyDescent="0.2">
      <c r="B79" s="3"/>
      <c r="C79" s="30" t="s">
        <v>70</v>
      </c>
      <c r="D79" s="31"/>
      <c r="E79" s="4"/>
      <c r="F79" s="4"/>
      <c r="G79" s="4"/>
      <c r="H79" s="4"/>
      <c r="I79" s="4"/>
      <c r="J79" s="4"/>
    </row>
    <row r="80" spans="2:10" ht="10.5" customHeight="1" thickBot="1" x14ac:dyDescent="0.25">
      <c r="B80" s="18"/>
      <c r="C80" s="54"/>
      <c r="D80" s="55"/>
      <c r="E80" s="19"/>
      <c r="F80" s="19"/>
      <c r="G80" s="19"/>
      <c r="H80" s="19"/>
      <c r="I80" s="19"/>
      <c r="J80" s="19"/>
    </row>
    <row r="82" spans="2:10" x14ac:dyDescent="0.2">
      <c r="H82" s="24"/>
    </row>
    <row r="83" spans="2:10" x14ac:dyDescent="0.2">
      <c r="G83" s="21"/>
      <c r="H83" s="21"/>
    </row>
    <row r="84" spans="2:10" x14ac:dyDescent="0.2">
      <c r="G84" s="21"/>
      <c r="H84" s="24"/>
    </row>
    <row r="87" spans="2:10" x14ac:dyDescent="0.2">
      <c r="B87" s="53" t="s">
        <v>77</v>
      </c>
      <c r="C87" s="53"/>
      <c r="D87" s="53"/>
      <c r="E87" s="53" t="s">
        <v>78</v>
      </c>
      <c r="F87" s="53"/>
      <c r="G87" s="53"/>
      <c r="I87" s="53" t="s">
        <v>79</v>
      </c>
      <c r="J87" s="53"/>
    </row>
    <row r="88" spans="2:10" x14ac:dyDescent="0.2">
      <c r="B88" s="53" t="s">
        <v>71</v>
      </c>
      <c r="C88" s="53"/>
      <c r="D88" s="53"/>
      <c r="E88" s="53" t="s">
        <v>72</v>
      </c>
      <c r="F88" s="53"/>
      <c r="G88" s="53"/>
      <c r="I88" s="53" t="s">
        <v>73</v>
      </c>
      <c r="J88" s="53"/>
    </row>
    <row r="89" spans="2:10" x14ac:dyDescent="0.2">
      <c r="I89" s="20" t="s">
        <v>80</v>
      </c>
      <c r="J89" s="20"/>
    </row>
  </sheetData>
  <mergeCells count="55">
    <mergeCell ref="E87:G87"/>
    <mergeCell ref="I87:J87"/>
    <mergeCell ref="I88:J88"/>
    <mergeCell ref="C80:D80"/>
    <mergeCell ref="B88:D88"/>
    <mergeCell ref="E88:G88"/>
    <mergeCell ref="C76:D76"/>
    <mergeCell ref="C77:D77"/>
    <mergeCell ref="C78:D78"/>
    <mergeCell ref="C79:D79"/>
    <mergeCell ref="B87:D87"/>
    <mergeCell ref="B46:D46"/>
    <mergeCell ref="B48:D48"/>
    <mergeCell ref="C49:D49"/>
    <mergeCell ref="C58:D58"/>
    <mergeCell ref="C63:D63"/>
    <mergeCell ref="B4:J4"/>
    <mergeCell ref="B5:J5"/>
    <mergeCell ref="B6:J6"/>
    <mergeCell ref="B8:D8"/>
    <mergeCell ref="B7:J7"/>
    <mergeCell ref="E8:I8"/>
    <mergeCell ref="J8:J10"/>
    <mergeCell ref="E9:E10"/>
    <mergeCell ref="F9:F10"/>
    <mergeCell ref="G9:G10"/>
    <mergeCell ref="H9:H10"/>
    <mergeCell ref="I9:I10"/>
    <mergeCell ref="C17:D17"/>
    <mergeCell ref="B9:D9"/>
    <mergeCell ref="B10:D10"/>
    <mergeCell ref="B11:D11"/>
    <mergeCell ref="C13:D13"/>
    <mergeCell ref="C14:D14"/>
    <mergeCell ref="C15:D15"/>
    <mergeCell ref="C16:D16"/>
    <mergeCell ref="B12:D12"/>
    <mergeCell ref="C18:D18"/>
    <mergeCell ref="C19:D19"/>
    <mergeCell ref="C38:D38"/>
    <mergeCell ref="B45:D45"/>
    <mergeCell ref="C20:D20"/>
    <mergeCell ref="C32:D32"/>
    <mergeCell ref="C39:D39"/>
    <mergeCell ref="C41:D41"/>
    <mergeCell ref="C66:D66"/>
    <mergeCell ref="C67:D67"/>
    <mergeCell ref="C72:D72"/>
    <mergeCell ref="C75:D75"/>
    <mergeCell ref="C68:D68"/>
    <mergeCell ref="B69:D69"/>
    <mergeCell ref="C70:D70"/>
    <mergeCell ref="B71:D71"/>
    <mergeCell ref="C73:D73"/>
    <mergeCell ref="B74:D74"/>
  </mergeCells>
  <pageMargins left="0.19685039370078741" right="0.19685039370078741" top="1.3385826771653544" bottom="0.35433070866141736" header="0.31496062992125984" footer="0.31496062992125984"/>
  <pageSetup scale="60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Cuenta Publica</dc:creator>
  <cp:lastModifiedBy>Coordinador Cuenta Publica</cp:lastModifiedBy>
  <cp:lastPrinted>2024-07-18T21:46:54Z</cp:lastPrinted>
  <dcterms:created xsi:type="dcterms:W3CDTF">2023-04-24T22:58:18Z</dcterms:created>
  <dcterms:modified xsi:type="dcterms:W3CDTF">2024-07-25T17:26:53Z</dcterms:modified>
</cp:coreProperties>
</file>